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ml.chartshapes+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28.xml" ContentType="application/vnd.openxmlformats-officedocument.drawingml.chart+xml"/>
  <Override PartName="/xl/charts/style7.xml" ContentType="application/vnd.ms-office.chartstyle+xml"/>
  <Override PartName="/xl/charts/colors7.xml" ContentType="application/vnd.ms-office.chartcolorstyle+xml"/>
  <Override PartName="/xl/charts/chart2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38.xml" ContentType="application/vnd.openxmlformats-officedocument.drawingml.chart+xml"/>
  <Override PartName="/xl/charts/style9.xml" ContentType="application/vnd.ms-office.chartstyle+xml"/>
  <Override PartName="/xl/charts/colors9.xml" ContentType="application/vnd.ms-office.chartcolorstyle+xml"/>
  <Override PartName="/xl/charts/chart39.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olors11.xml" ContentType="application/vnd.ms-office.chartcolorstyle+xml"/>
  <Override PartName="/xl/charts/style1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defaultThemeVersion="164011"/>
  <mc:AlternateContent xmlns:mc="http://schemas.openxmlformats.org/markup-compatibility/2006">
    <mc:Choice Requires="x15">
      <x15ac:absPath xmlns:x15ac="http://schemas.microsoft.com/office/spreadsheetml/2010/11/ac" url="C:\Users\d895952\Downloads\"/>
    </mc:Choice>
  </mc:AlternateContent>
  <bookViews>
    <workbookView xWindow="0" yWindow="0" windowWidth="28800" windowHeight="12870" tabRatio="961"/>
  </bookViews>
  <sheets>
    <sheet name="Texto" sheetId="34" r:id="rId1"/>
    <sheet name="Protocolos" sheetId="2" r:id="rId2"/>
    <sheet name="Elogios_Sugestões" sheetId="31" r:id="rId3"/>
    <sheet name="Canais_atendimento" sheetId="3" r:id="rId4"/>
    <sheet name="Assuntos" sheetId="26" r:id="rId5"/>
    <sheet name="Órgãos_Externos" sheetId="35" r:id="rId6"/>
    <sheet name="Órgãos_Externos_Dados" sheetId="37" r:id="rId7"/>
    <sheet name="Buraco-Pavimentação_out_2024" sheetId="24" r:id="rId8"/>
    <sheet name="10+_Assuntos_2024" sheetId="5" r:id="rId9"/>
    <sheet name="Assuntos-variação_10_mais_2024" sheetId="6" r:id="rId10"/>
    <sheet name="ASSUNTOS_10+_últimos_3_meses" sheetId="7" r:id="rId11"/>
    <sheet name="10_ASSUNTOS+_Assuntos_OUT_24" sheetId="8" r:id="rId12"/>
    <sheet name="UNIDADES" sheetId="9" r:id="rId13"/>
    <sheet name="10+_UNIDADES_2024" sheetId="10" r:id="rId14"/>
    <sheet name="Unidades_-variação_10_mais_2024" sheetId="11" r:id="rId15"/>
    <sheet name="UNIDADES_-_10+_últimos_3_meses" sheetId="12" r:id="rId16"/>
    <sheet name="10+_Unidades__OUT_24" sheetId="13" r:id="rId17"/>
    <sheet name="Subprefeituras_2024" sheetId="14" r:id="rId18"/>
    <sheet name="10+_SUB's_2024" sheetId="15" r:id="rId19"/>
    <sheet name="Subs_-Variação_10_mais_2024" sheetId="16" r:id="rId20"/>
    <sheet name="10+_Subprefeituras__OUT_24" sheetId="30" r:id="rId21"/>
    <sheet name="Georref_3+_Subs_2024" sheetId="17" r:id="rId22"/>
    <sheet name="Denúncia_Unidades_Mensal_2024" sheetId="23" r:id="rId23"/>
    <sheet name="Denúncia_Unidades_Total_2024" sheetId="27" r:id="rId24"/>
    <sheet name="Denúncia_Órgãos_Deferidas" sheetId="28" r:id="rId25"/>
    <sheet name="Denúncia_Órgãos_Indeferidas" sheetId="29" r:id="rId26"/>
    <sheet name="Denúncia_Protocolos_2024" sheetId="18" r:id="rId27"/>
    <sheet name="e-SIC_2024" sheetId="19" r:id="rId28"/>
    <sheet name="Alteração_de_Processo" sheetId="21" r:id="rId29"/>
    <sheet name="Alteração_de_Processo_Dados" sheetId="22" r:id="rId30"/>
    <sheet name="P" sheetId="20" state="hidden" r:id="rId31"/>
  </sheets>
  <definedNames>
    <definedName name="_xlchart.v1.0" hidden="1">Alteração_de_Processo_Dados!$A$17:$A$27</definedName>
    <definedName name="_xlchart.v1.1" hidden="1">Alteração_de_Processo_Dados!$B$17:$B$27</definedName>
  </definedNames>
  <calcPr calcId="191029"/>
</workbook>
</file>

<file path=xl/calcChain.xml><?xml version="1.0" encoding="utf-8"?>
<calcChain xmlns="http://schemas.openxmlformats.org/spreadsheetml/2006/main">
  <c r="B39" i="37" l="1"/>
  <c r="B29" i="37"/>
  <c r="B14" i="22"/>
  <c r="B18" i="37" l="1"/>
  <c r="C6" i="37"/>
  <c r="C7" i="37"/>
  <c r="C8" i="37"/>
  <c r="C9" i="37"/>
  <c r="C10" i="37"/>
  <c r="C11" i="37"/>
  <c r="C12" i="37"/>
  <c r="C13" i="37"/>
  <c r="C14" i="37"/>
  <c r="C15" i="37"/>
  <c r="B19" i="19" l="1"/>
  <c r="D259" i="26" l="1"/>
  <c r="N228" i="26"/>
  <c r="N103" i="26"/>
  <c r="N101" i="26"/>
  <c r="N98" i="26"/>
  <c r="N93" i="26"/>
  <c r="N115" i="19" l="1"/>
  <c r="D100" i="19"/>
  <c r="L5" i="27" l="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4" i="27"/>
  <c r="K74" i="27"/>
  <c r="K73"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4" i="29"/>
  <c r="K73"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4" i="28"/>
  <c r="C77" i="23"/>
  <c r="H60" i="18" l="1"/>
  <c r="H45" i="18"/>
  <c r="F28" i="18"/>
  <c r="B28" i="18"/>
  <c r="D10" i="18"/>
  <c r="D15" i="18" s="1"/>
  <c r="D9" i="18"/>
  <c r="B27" i="22" l="1"/>
  <c r="D17" i="15"/>
  <c r="D37" i="14"/>
  <c r="P1" i="15" s="1"/>
  <c r="B17" i="13"/>
  <c r="D17" i="10"/>
  <c r="D71" i="9"/>
  <c r="L25" i="13" s="1"/>
  <c r="L26" i="8"/>
  <c r="P1" i="5"/>
  <c r="P8" i="5" s="1"/>
  <c r="D17" i="5"/>
  <c r="N31" i="26"/>
  <c r="O31" i="26"/>
  <c r="O228" i="26"/>
  <c r="O103" i="26"/>
  <c r="O101" i="26"/>
  <c r="O98" i="26"/>
  <c r="O93" i="26"/>
  <c r="O5" i="26"/>
  <c r="N5" i="26"/>
  <c r="S24" i="2"/>
  <c r="S21" i="2"/>
  <c r="Q21" i="2"/>
  <c r="P8" i="15" l="1"/>
  <c r="P15" i="15"/>
  <c r="P7" i="15"/>
  <c r="P11" i="15"/>
  <c r="P17" i="15"/>
  <c r="P4" i="10"/>
  <c r="P9" i="10" s="1"/>
  <c r="P15" i="10"/>
  <c r="P10" i="10"/>
  <c r="P13" i="15"/>
  <c r="P9" i="15"/>
  <c r="P14" i="15"/>
  <c r="P10" i="15"/>
  <c r="P16" i="15"/>
  <c r="P12" i="15"/>
  <c r="P11" i="5"/>
  <c r="P7" i="5"/>
  <c r="P14" i="5"/>
  <c r="P10" i="5"/>
  <c r="P17" i="5"/>
  <c r="P13" i="5"/>
  <c r="P9" i="5"/>
  <c r="P15" i="5"/>
  <c r="P16" i="5"/>
  <c r="P12" i="5"/>
  <c r="B18" i="19"/>
  <c r="C15" i="19"/>
  <c r="P14" i="10" l="1"/>
  <c r="P8" i="10"/>
  <c r="P7" i="10"/>
  <c r="P12" i="10"/>
  <c r="P17" i="10"/>
  <c r="P13" i="10"/>
  <c r="P11" i="10"/>
  <c r="P16" i="10"/>
  <c r="O16" i="10"/>
  <c r="H59" i="18" l="1"/>
  <c r="H44" i="18"/>
  <c r="F27" i="18"/>
  <c r="B27" i="18"/>
  <c r="C28" i="18" s="1"/>
  <c r="E10" i="18"/>
  <c r="E15" i="18" s="1"/>
  <c r="E9" i="18"/>
  <c r="P7" i="18" l="1"/>
  <c r="P6" i="18"/>
  <c r="J73" i="29"/>
  <c r="J73" i="28"/>
  <c r="J74" i="27"/>
  <c r="E100" i="19"/>
  <c r="C14" i="19" l="1"/>
  <c r="O7" i="15" l="1"/>
  <c r="E17" i="15"/>
  <c r="N5" i="14"/>
  <c r="E37" i="14"/>
  <c r="E17" i="10" l="1"/>
  <c r="E71" i="9"/>
  <c r="E17" i="5"/>
  <c r="E259" i="26"/>
  <c r="N92" i="26"/>
  <c r="O92" i="26"/>
  <c r="N83" i="26"/>
  <c r="O83" i="26"/>
  <c r="Q22" i="2"/>
  <c r="O105" i="19" l="1"/>
  <c r="F100" i="19"/>
  <c r="C13" i="19"/>
  <c r="O8" i="5" l="1"/>
  <c r="O7" i="5"/>
  <c r="O6" i="18" l="1"/>
  <c r="H58" i="18"/>
  <c r="H43" i="18"/>
  <c r="F26" i="18"/>
  <c r="F9" i="18"/>
  <c r="B26" i="18" s="1"/>
  <c r="F10" i="18"/>
  <c r="F15" i="18" s="1"/>
  <c r="L73" i="29" l="1"/>
  <c r="I73" i="29"/>
  <c r="I73" i="28"/>
  <c r="I74" i="27"/>
  <c r="B17" i="30" l="1"/>
  <c r="F17" i="15"/>
  <c r="F37" i="14"/>
  <c r="B22" i="13"/>
  <c r="C22" i="13"/>
  <c r="B23" i="13"/>
  <c r="C23" i="13"/>
  <c r="F7" i="12"/>
  <c r="F17" i="10"/>
  <c r="F71" i="9"/>
  <c r="B17" i="8"/>
  <c r="F17" i="5"/>
  <c r="F259" i="26"/>
  <c r="N97" i="26"/>
  <c r="O97" i="26"/>
  <c r="N87" i="26"/>
  <c r="O87" i="26"/>
  <c r="C8" i="22" l="1"/>
  <c r="G17" i="15"/>
  <c r="N7" i="15"/>
  <c r="O5" i="14"/>
  <c r="N5" i="3"/>
  <c r="C12" i="19" l="1"/>
  <c r="G100" i="19"/>
  <c r="H73" i="29" l="1"/>
  <c r="H73" i="28"/>
  <c r="H74" i="27"/>
  <c r="H57" i="18" l="1"/>
  <c r="H42" i="18"/>
  <c r="F25" i="18"/>
  <c r="P9" i="18"/>
  <c r="G10" i="18"/>
  <c r="G15" i="18" s="1"/>
  <c r="G9" i="18"/>
  <c r="B25" i="18" s="1"/>
  <c r="G37" i="14" l="1"/>
  <c r="B17" i="12"/>
  <c r="E7" i="12"/>
  <c r="N7" i="10"/>
  <c r="O7" i="10"/>
  <c r="G17" i="10"/>
  <c r="G71" i="9"/>
  <c r="F7" i="7"/>
  <c r="E7" i="7"/>
  <c r="G17" i="5"/>
  <c r="G259" i="26"/>
  <c r="N100" i="26"/>
  <c r="O100" i="26"/>
  <c r="N90" i="26"/>
  <c r="O90" i="26"/>
  <c r="N21" i="26"/>
  <c r="O21" i="26"/>
  <c r="C17" i="7" l="1"/>
  <c r="D17" i="7"/>
  <c r="B17" i="7"/>
  <c r="N7" i="5" l="1"/>
  <c r="B9" i="24" l="1"/>
  <c r="H100" i="19" l="1"/>
  <c r="C11" i="19" l="1"/>
  <c r="H56" i="18" l="1"/>
  <c r="H41" i="18"/>
  <c r="F24" i="18"/>
  <c r="H10" i="18"/>
  <c r="H15" i="18" s="1"/>
  <c r="H9" i="18"/>
  <c r="B24" i="18" s="1"/>
  <c r="G73" i="29"/>
  <c r="G73" i="28"/>
  <c r="L74" i="27"/>
  <c r="G74" i="27"/>
  <c r="H17" i="15" l="1"/>
  <c r="H37" i="14"/>
  <c r="H17" i="10"/>
  <c r="H71" i="9"/>
  <c r="H17" i="5"/>
  <c r="H259" i="26"/>
  <c r="N155" i="26"/>
  <c r="O155" i="26"/>
  <c r="N146" i="26"/>
  <c r="O146" i="26"/>
  <c r="N106" i="26"/>
  <c r="O106" i="26"/>
  <c r="N94" i="26"/>
  <c r="O94" i="26"/>
  <c r="Q19" i="2"/>
  <c r="I100" i="19" l="1"/>
  <c r="C10" i="19" l="1"/>
  <c r="C73" i="29" l="1"/>
  <c r="D73" i="29"/>
  <c r="E73" i="29"/>
  <c r="F73" i="29"/>
  <c r="B73" i="29"/>
  <c r="C73" i="28"/>
  <c r="D73" i="28"/>
  <c r="E73" i="28"/>
  <c r="F73" i="28"/>
  <c r="B73" i="28"/>
  <c r="H55" i="18"/>
  <c r="H40" i="18"/>
  <c r="L73" i="28" l="1"/>
  <c r="F23" i="18"/>
  <c r="N6" i="18"/>
  <c r="I10" i="18"/>
  <c r="I15" i="18" s="1"/>
  <c r="I9" i="18"/>
  <c r="B23" i="18" s="1"/>
  <c r="B74" i="27"/>
  <c r="C74" i="27"/>
  <c r="D74" i="27"/>
  <c r="E74" i="27"/>
  <c r="F74" i="27"/>
  <c r="N74" i="27"/>
  <c r="M74" i="27"/>
  <c r="I17" i="15" l="1"/>
  <c r="I37" i="14"/>
  <c r="I17" i="10"/>
  <c r="I71" i="9" l="1"/>
  <c r="I17" i="5"/>
  <c r="I259" i="26"/>
  <c r="N237" i="26" l="1"/>
  <c r="O237" i="26"/>
  <c r="N226" i="26"/>
  <c r="O226" i="26"/>
  <c r="N105" i="26"/>
  <c r="O105" i="26"/>
  <c r="O22" i="19" l="1"/>
  <c r="N22" i="19"/>
  <c r="J100" i="19"/>
  <c r="C9" i="19" l="1"/>
  <c r="J10" i="18"/>
  <c r="J15" i="18" s="1"/>
  <c r="H54" i="18"/>
  <c r="H39" i="18"/>
  <c r="F22" i="18"/>
  <c r="F21" i="18"/>
  <c r="J9" i="18"/>
  <c r="B22" i="18" s="1"/>
  <c r="N221" i="26" l="1"/>
  <c r="O221" i="26"/>
  <c r="N133" i="26"/>
  <c r="O133" i="26"/>
  <c r="N96" i="26"/>
  <c r="O96" i="26"/>
  <c r="N95" i="26"/>
  <c r="O95" i="26"/>
  <c r="N39" i="26"/>
  <c r="O39" i="26"/>
  <c r="J17" i="15" l="1"/>
  <c r="J37" i="14"/>
  <c r="J17" i="10" l="1"/>
  <c r="J71" i="9"/>
  <c r="J17" i="5"/>
  <c r="J259" i="26"/>
  <c r="B12" i="3"/>
  <c r="C12" i="3"/>
  <c r="D12" i="3"/>
  <c r="E12" i="3"/>
  <c r="F12" i="3"/>
  <c r="G12" i="3"/>
  <c r="H12" i="3"/>
  <c r="I12" i="3"/>
  <c r="J12" i="3"/>
  <c r="Q9" i="3" l="1"/>
  <c r="Q5" i="3"/>
  <c r="Q11" i="3"/>
  <c r="Q8" i="3"/>
  <c r="Q6" i="3"/>
  <c r="Q10" i="3"/>
  <c r="Q7" i="3"/>
  <c r="Q12" i="3"/>
  <c r="K100" i="19"/>
  <c r="C8" i="19" l="1"/>
  <c r="H53" i="18" l="1"/>
  <c r="G48" i="18"/>
  <c r="H38" i="18"/>
  <c r="K10" i="18"/>
  <c r="K15" i="18" s="1"/>
  <c r="K9" i="18"/>
  <c r="B21" i="18" s="1"/>
  <c r="K17" i="15" l="1"/>
  <c r="K37" i="14"/>
  <c r="K17" i="10"/>
  <c r="K71" i="9" l="1"/>
  <c r="K17" i="5"/>
  <c r="N6" i="26" l="1"/>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0" i="26"/>
  <c r="O20" i="26"/>
  <c r="N22" i="26"/>
  <c r="O22" i="26"/>
  <c r="N23" i="26"/>
  <c r="O23" i="26"/>
  <c r="N24" i="26"/>
  <c r="O24" i="26"/>
  <c r="N25" i="26"/>
  <c r="O25" i="26"/>
  <c r="N26" i="26"/>
  <c r="O26" i="26"/>
  <c r="N27" i="26"/>
  <c r="O27" i="26"/>
  <c r="N28" i="26"/>
  <c r="O28" i="26"/>
  <c r="N29" i="26"/>
  <c r="O29" i="26"/>
  <c r="N30" i="26"/>
  <c r="O30" i="26"/>
  <c r="N32" i="26"/>
  <c r="O32" i="26"/>
  <c r="N33" i="26"/>
  <c r="O33" i="26"/>
  <c r="N34" i="26"/>
  <c r="O34" i="26"/>
  <c r="N35" i="26"/>
  <c r="O35" i="26"/>
  <c r="N36" i="26"/>
  <c r="O36" i="26"/>
  <c r="N37" i="26"/>
  <c r="O37" i="26"/>
  <c r="N38" i="26"/>
  <c r="O38"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4" i="26"/>
  <c r="O84" i="26"/>
  <c r="N85" i="26"/>
  <c r="O85" i="26"/>
  <c r="N86" i="26"/>
  <c r="O86" i="26"/>
  <c r="N88" i="26"/>
  <c r="O88" i="26"/>
  <c r="N89" i="26"/>
  <c r="O89" i="26"/>
  <c r="N91" i="26"/>
  <c r="O91" i="26"/>
  <c r="N99" i="26"/>
  <c r="O99" i="26"/>
  <c r="N102" i="26"/>
  <c r="O102" i="26"/>
  <c r="N104" i="26"/>
  <c r="O104" i="26"/>
  <c r="N107" i="26"/>
  <c r="O107" i="26"/>
  <c r="N108" i="26"/>
  <c r="O108" i="26"/>
  <c r="N109" i="26"/>
  <c r="O109" i="26"/>
  <c r="N110" i="26"/>
  <c r="O110" i="26"/>
  <c r="N111" i="26"/>
  <c r="O111" i="26"/>
  <c r="N112" i="26"/>
  <c r="O112" i="26"/>
  <c r="N113" i="26"/>
  <c r="O113" i="26"/>
  <c r="N114" i="26"/>
  <c r="O114" i="26"/>
  <c r="N115" i="26"/>
  <c r="O115" i="26"/>
  <c r="N116" i="26"/>
  <c r="O116" i="26"/>
  <c r="N117" i="26"/>
  <c r="O117" i="26"/>
  <c r="N118" i="26"/>
  <c r="O118" i="26"/>
  <c r="N119" i="26"/>
  <c r="O119" i="26"/>
  <c r="N120" i="26"/>
  <c r="O120"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4" i="26"/>
  <c r="O134" i="26"/>
  <c r="N135" i="26"/>
  <c r="O135" i="26"/>
  <c r="N136" i="26"/>
  <c r="O136" i="26"/>
  <c r="N137" i="26"/>
  <c r="O137" i="26"/>
  <c r="N138" i="26"/>
  <c r="O138" i="26"/>
  <c r="N139" i="26"/>
  <c r="O139" i="26"/>
  <c r="N140" i="26"/>
  <c r="O140" i="26"/>
  <c r="N141" i="26"/>
  <c r="O141" i="26"/>
  <c r="N142" i="26"/>
  <c r="O142" i="26"/>
  <c r="N143" i="26"/>
  <c r="O143" i="26"/>
  <c r="N144" i="26"/>
  <c r="O144" i="26"/>
  <c r="N145" i="26"/>
  <c r="O145" i="26"/>
  <c r="N147" i="26"/>
  <c r="O147" i="26"/>
  <c r="N148" i="26"/>
  <c r="O148" i="26"/>
  <c r="N149" i="26"/>
  <c r="O149" i="26"/>
  <c r="N150" i="26"/>
  <c r="O150" i="26"/>
  <c r="N151" i="26"/>
  <c r="O151" i="26"/>
  <c r="N152" i="26"/>
  <c r="O152" i="26"/>
  <c r="N153" i="26"/>
  <c r="O153" i="26"/>
  <c r="N154" i="26"/>
  <c r="O154" i="26"/>
  <c r="N156" i="26"/>
  <c r="O156" i="26"/>
  <c r="N157" i="26"/>
  <c r="O157" i="26"/>
  <c r="N158" i="26"/>
  <c r="O158" i="26"/>
  <c r="N159" i="26"/>
  <c r="O159" i="26"/>
  <c r="N160" i="26"/>
  <c r="O160" i="26"/>
  <c r="N161" i="26"/>
  <c r="O161" i="26"/>
  <c r="N162" i="26"/>
  <c r="O162"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1" i="26"/>
  <c r="O211" i="26"/>
  <c r="N212" i="26"/>
  <c r="O212" i="26"/>
  <c r="N213" i="26"/>
  <c r="O213" i="26"/>
  <c r="N214" i="26"/>
  <c r="O214" i="26"/>
  <c r="N215" i="26"/>
  <c r="O215" i="26"/>
  <c r="N216" i="26"/>
  <c r="O216" i="26"/>
  <c r="N217" i="26"/>
  <c r="O217" i="26"/>
  <c r="N218" i="26"/>
  <c r="O218" i="26"/>
  <c r="N219" i="26"/>
  <c r="O219" i="26"/>
  <c r="N220" i="26"/>
  <c r="O220" i="26"/>
  <c r="N222" i="26"/>
  <c r="O222" i="26"/>
  <c r="N223" i="26"/>
  <c r="O223" i="26"/>
  <c r="N224" i="26"/>
  <c r="O224" i="26"/>
  <c r="N225" i="26"/>
  <c r="O225" i="26"/>
  <c r="N227" i="26"/>
  <c r="O227" i="26"/>
  <c r="N229" i="26"/>
  <c r="O229" i="26"/>
  <c r="N230" i="26"/>
  <c r="O230" i="26"/>
  <c r="N231" i="26"/>
  <c r="O231" i="26"/>
  <c r="N232" i="26"/>
  <c r="O232" i="26"/>
  <c r="N233" i="26"/>
  <c r="O233" i="26"/>
  <c r="N234" i="26"/>
  <c r="O234" i="26"/>
  <c r="N235" i="26"/>
  <c r="O235" i="26"/>
  <c r="N236" i="26"/>
  <c r="O236" i="26"/>
  <c r="N238" i="26"/>
  <c r="O238" i="26"/>
  <c r="N239" i="26"/>
  <c r="O239" i="26"/>
  <c r="N240" i="26"/>
  <c r="O240" i="26"/>
  <c r="N241" i="26"/>
  <c r="O241" i="26"/>
  <c r="N242" i="26"/>
  <c r="O242" i="26"/>
  <c r="N243" i="26"/>
  <c r="O243" i="26"/>
  <c r="N244" i="26"/>
  <c r="O244" i="26"/>
  <c r="N245" i="26"/>
  <c r="O245" i="26"/>
  <c r="N246" i="26"/>
  <c r="O246" i="26"/>
  <c r="N247" i="26"/>
  <c r="O247" i="26"/>
  <c r="N248" i="26"/>
  <c r="O248" i="26"/>
  <c r="N249" i="26"/>
  <c r="O249" i="26"/>
  <c r="N250" i="26"/>
  <c r="O250" i="26"/>
  <c r="N251" i="26"/>
  <c r="O251" i="26"/>
  <c r="N252" i="26"/>
  <c r="O252" i="26"/>
  <c r="N253" i="26"/>
  <c r="O253" i="26"/>
  <c r="N254" i="26"/>
  <c r="O254" i="26"/>
  <c r="N255" i="26"/>
  <c r="O255" i="26"/>
  <c r="N256" i="26"/>
  <c r="O256" i="26"/>
  <c r="N257" i="26"/>
  <c r="O257" i="26"/>
  <c r="N258" i="26"/>
  <c r="O258" i="26"/>
  <c r="K259" i="26"/>
  <c r="L259" i="26"/>
  <c r="M259" i="26"/>
  <c r="O259" i="26" l="1"/>
  <c r="N259" i="26"/>
  <c r="P31" i="26" s="1"/>
  <c r="P5" i="26" l="1"/>
  <c r="P228" i="26"/>
  <c r="P103" i="26"/>
  <c r="P93" i="26"/>
  <c r="P101" i="26"/>
  <c r="P98" i="26"/>
  <c r="P83" i="26"/>
  <c r="P92" i="26"/>
  <c r="P87" i="26"/>
  <c r="P97" i="26"/>
  <c r="P90" i="26"/>
  <c r="P100" i="26"/>
  <c r="P155" i="26"/>
  <c r="P21" i="26"/>
  <c r="P106" i="26"/>
  <c r="P146" i="26"/>
  <c r="P237" i="26"/>
  <c r="P94" i="26"/>
  <c r="P105" i="26"/>
  <c r="P226" i="26"/>
  <c r="P26" i="26"/>
  <c r="P221" i="26"/>
  <c r="P96" i="26"/>
  <c r="P133" i="26"/>
  <c r="P136" i="26"/>
  <c r="P50" i="26"/>
  <c r="P95" i="26"/>
  <c r="P63" i="26"/>
  <c r="P161" i="26"/>
  <c r="P12" i="26"/>
  <c r="P79" i="26"/>
  <c r="P209" i="26"/>
  <c r="P40" i="26"/>
  <c r="P158" i="26"/>
  <c r="P227" i="26"/>
  <c r="P190" i="26"/>
  <c r="P29" i="26"/>
  <c r="P110" i="26"/>
  <c r="P72" i="26"/>
  <c r="P47" i="26"/>
  <c r="P143" i="26"/>
  <c r="P115" i="26"/>
  <c r="P250" i="26"/>
  <c r="P243" i="26"/>
  <c r="P39" i="26"/>
  <c r="P66" i="26"/>
  <c r="P177" i="26"/>
  <c r="P245" i="26"/>
  <c r="P214" i="26"/>
  <c r="P186" i="26"/>
  <c r="P60" i="26"/>
  <c r="P15" i="26"/>
  <c r="P82" i="26"/>
  <c r="P126" i="26"/>
  <c r="P193" i="26"/>
  <c r="P22" i="26"/>
  <c r="P258" i="26"/>
  <c r="P223" i="26"/>
  <c r="P111" i="26"/>
  <c r="P33" i="26"/>
  <c r="P113" i="26"/>
  <c r="P147" i="26"/>
  <c r="P180" i="26"/>
  <c r="P212" i="26"/>
  <c r="P248" i="26"/>
  <c r="P234" i="26"/>
  <c r="P73" i="26"/>
  <c r="P159" i="26"/>
  <c r="P16" i="26"/>
  <c r="P51" i="26"/>
  <c r="P84" i="26"/>
  <c r="P114" i="26"/>
  <c r="P130" i="26"/>
  <c r="P148" i="26"/>
  <c r="P165" i="26"/>
  <c r="P181" i="26"/>
  <c r="P197" i="26"/>
  <c r="P213" i="26"/>
  <c r="P232" i="26"/>
  <c r="P249" i="26"/>
  <c r="P64" i="26"/>
  <c r="P119" i="26"/>
  <c r="P140" i="26"/>
  <c r="P218" i="26"/>
  <c r="P259" i="26"/>
  <c r="P48" i="26"/>
  <c r="P149" i="26"/>
  <c r="P194" i="26"/>
  <c r="P238" i="26"/>
  <c r="P254" i="26"/>
  <c r="P35" i="26"/>
  <c r="P76" i="26"/>
  <c r="P131" i="26"/>
  <c r="P170" i="26"/>
  <c r="P206" i="26"/>
  <c r="P19" i="26"/>
  <c r="P37" i="26"/>
  <c r="P54" i="26"/>
  <c r="P70" i="26"/>
  <c r="P88" i="26"/>
  <c r="P117" i="26"/>
  <c r="P134" i="26"/>
  <c r="P151" i="26"/>
  <c r="P168" i="26"/>
  <c r="P184" i="26"/>
  <c r="P200" i="26"/>
  <c r="P216" i="26"/>
  <c r="P235" i="26"/>
  <c r="P252" i="26"/>
  <c r="P154" i="26"/>
  <c r="P199" i="26"/>
  <c r="P239" i="26"/>
  <c r="P18" i="26"/>
  <c r="P53" i="26"/>
  <c r="P86" i="26"/>
  <c r="P132" i="26"/>
  <c r="P179" i="26"/>
  <c r="P251" i="26"/>
  <c r="P6" i="26"/>
  <c r="P219" i="26"/>
  <c r="P34" i="26"/>
  <c r="P67" i="26"/>
  <c r="P20" i="26"/>
  <c r="P38" i="26"/>
  <c r="P55" i="26"/>
  <c r="P71" i="26"/>
  <c r="P89" i="26"/>
  <c r="P118" i="26"/>
  <c r="P135" i="26"/>
  <c r="P152" i="26"/>
  <c r="P169" i="26"/>
  <c r="P185" i="26"/>
  <c r="P201" i="26"/>
  <c r="P217" i="26"/>
  <c r="P236" i="26"/>
  <c r="P253" i="26"/>
  <c r="P85" i="26"/>
  <c r="P123" i="26"/>
  <c r="P166" i="26"/>
  <c r="P229" i="26"/>
  <c r="P17" i="26"/>
  <c r="P52" i="26"/>
  <c r="P162" i="26"/>
  <c r="P202" i="26"/>
  <c r="P242" i="26"/>
  <c r="P9" i="26"/>
  <c r="P44" i="26"/>
  <c r="P80" i="26"/>
  <c r="P144" i="26"/>
  <c r="P178" i="26"/>
  <c r="P8" i="26"/>
  <c r="P24" i="26"/>
  <c r="P42" i="26"/>
  <c r="P58" i="26"/>
  <c r="P74" i="26"/>
  <c r="P102" i="26"/>
  <c r="P121" i="26"/>
  <c r="P138" i="26"/>
  <c r="P156" i="26"/>
  <c r="P172" i="26"/>
  <c r="P188" i="26"/>
  <c r="P204" i="26"/>
  <c r="P220" i="26"/>
  <c r="P240" i="26"/>
  <c r="P256" i="26"/>
  <c r="P167" i="26"/>
  <c r="P207" i="26"/>
  <c r="P23" i="26"/>
  <c r="P57" i="26"/>
  <c r="P99" i="26"/>
  <c r="P137" i="26"/>
  <c r="P187" i="26"/>
  <c r="P255" i="26"/>
  <c r="P129" i="26"/>
  <c r="P164" i="26"/>
  <c r="P196" i="26"/>
  <c r="P231" i="26"/>
  <c r="P191" i="26"/>
  <c r="P41" i="26"/>
  <c r="P120" i="26"/>
  <c r="P25" i="26"/>
  <c r="P43" i="26"/>
  <c r="P59" i="26"/>
  <c r="P75" i="26"/>
  <c r="P104" i="26"/>
  <c r="P122" i="26"/>
  <c r="P139" i="26"/>
  <c r="P157" i="26"/>
  <c r="P173" i="26"/>
  <c r="P189" i="26"/>
  <c r="P205" i="26"/>
  <c r="P222" i="26"/>
  <c r="P241" i="26"/>
  <c r="P257" i="26"/>
  <c r="P91" i="26"/>
  <c r="P127" i="26"/>
  <c r="P198" i="26"/>
  <c r="P233" i="26"/>
  <c r="P30" i="26"/>
  <c r="P68" i="26"/>
  <c r="P174" i="26"/>
  <c r="P210" i="26"/>
  <c r="P246" i="26"/>
  <c r="P13" i="26"/>
  <c r="P56" i="26"/>
  <c r="P107" i="26"/>
  <c r="P153" i="26"/>
  <c r="P182" i="26"/>
  <c r="P11" i="26"/>
  <c r="P28" i="26"/>
  <c r="P46" i="26"/>
  <c r="P62" i="26"/>
  <c r="P78" i="26"/>
  <c r="P109" i="26"/>
  <c r="P125" i="26"/>
  <c r="P142" i="26"/>
  <c r="P160" i="26"/>
  <c r="P176" i="26"/>
  <c r="P192" i="26"/>
  <c r="P208" i="26"/>
  <c r="P225" i="26"/>
  <c r="P244" i="26"/>
  <c r="P7" i="26"/>
  <c r="P175" i="26"/>
  <c r="P224" i="26"/>
  <c r="P36" i="26"/>
  <c r="P69" i="26"/>
  <c r="P116" i="26"/>
  <c r="P150" i="26"/>
  <c r="P211" i="26"/>
  <c r="P183" i="26"/>
  <c r="P215" i="26"/>
  <c r="P247" i="26"/>
  <c r="P10" i="26"/>
  <c r="P27" i="26"/>
  <c r="P45" i="26"/>
  <c r="P61" i="26"/>
  <c r="P77" i="26"/>
  <c r="P108" i="26"/>
  <c r="P124" i="26"/>
  <c r="P141" i="26"/>
  <c r="P163" i="26"/>
  <c r="P195" i="26"/>
  <c r="P230" i="26"/>
  <c r="P14" i="26"/>
  <c r="P32" i="26"/>
  <c r="P49" i="26"/>
  <c r="P65" i="26"/>
  <c r="P81" i="26"/>
  <c r="P112" i="26"/>
  <c r="P128" i="26"/>
  <c r="P145" i="26"/>
  <c r="P171" i="26"/>
  <c r="P203" i="26"/>
  <c r="M12" i="3"/>
  <c r="L12" i="3"/>
  <c r="K12" i="3"/>
  <c r="O12" i="3" s="1"/>
  <c r="O11" i="3"/>
  <c r="N11" i="3"/>
  <c r="L100" i="19" l="1"/>
  <c r="C7" i="19" l="1"/>
  <c r="H52" i="18" l="1"/>
  <c r="H37" i="18"/>
  <c r="F20" i="18" l="1"/>
  <c r="L10" i="18" l="1"/>
  <c r="L15" i="18" s="1"/>
  <c r="L9" i="18"/>
  <c r="B20" i="18" s="1"/>
  <c r="L17" i="15"/>
  <c r="L37" i="14"/>
  <c r="L17" i="10"/>
  <c r="L71" i="9"/>
  <c r="L17" i="5" l="1"/>
  <c r="N33" i="14" l="1"/>
  <c r="N29" i="14"/>
  <c r="N25" i="14"/>
  <c r="N21" i="14"/>
  <c r="N17" i="14"/>
  <c r="N13" i="14"/>
  <c r="N9" i="14"/>
  <c r="N6" i="14"/>
  <c r="N7" i="14"/>
  <c r="N8" i="14"/>
  <c r="N10" i="14"/>
  <c r="N11" i="14"/>
  <c r="N12" i="14"/>
  <c r="N14" i="14"/>
  <c r="N15" i="14"/>
  <c r="N16" i="14"/>
  <c r="N18" i="14"/>
  <c r="N19" i="14"/>
  <c r="N20" i="14"/>
  <c r="N22" i="14"/>
  <c r="N23" i="14"/>
  <c r="N24" i="14"/>
  <c r="N26" i="14"/>
  <c r="N27" i="14"/>
  <c r="N28" i="14"/>
  <c r="N30" i="14"/>
  <c r="N31" i="14"/>
  <c r="N32" i="14"/>
  <c r="N34" i="14"/>
  <c r="N35" i="14"/>
  <c r="N36" i="14"/>
  <c r="C4" i="22" l="1"/>
  <c r="C5" i="22"/>
  <c r="C6" i="22"/>
  <c r="C7" i="22"/>
  <c r="C9" i="22"/>
  <c r="C10" i="22"/>
  <c r="C11" i="22"/>
  <c r="C12" i="22"/>
  <c r="C13" i="22"/>
  <c r="C3" i="22"/>
  <c r="C2" i="22"/>
  <c r="Z47" i="19" l="1"/>
  <c r="AA47" i="19"/>
  <c r="AB47" i="19"/>
  <c r="AC47" i="19"/>
  <c r="AD47" i="19"/>
  <c r="Z39" i="19"/>
  <c r="AA39" i="19"/>
  <c r="AB39" i="19"/>
  <c r="AC39" i="19"/>
  <c r="Z33" i="19"/>
  <c r="AA33" i="19"/>
  <c r="AC33" i="19"/>
  <c r="AC27" i="19"/>
  <c r="Z27" i="19"/>
  <c r="AA27" i="19"/>
  <c r="W27" i="19"/>
  <c r="C6" i="19"/>
  <c r="D19" i="23" l="1"/>
  <c r="N8" i="15" l="1"/>
  <c r="N9" i="15"/>
  <c r="N10" i="15"/>
  <c r="N11" i="15"/>
  <c r="N12" i="15"/>
  <c r="N13" i="15"/>
  <c r="N14" i="15"/>
  <c r="N15" i="15"/>
  <c r="N16" i="15"/>
  <c r="F54" i="16" l="1"/>
  <c r="B54" i="16"/>
  <c r="N38" i="16"/>
  <c r="J38" i="16"/>
  <c r="F38" i="16"/>
  <c r="B38" i="16"/>
  <c r="N22" i="16"/>
  <c r="J22" i="16"/>
  <c r="F22" i="16"/>
  <c r="B22" i="16"/>
  <c r="F54" i="11"/>
  <c r="B54" i="11"/>
  <c r="N38" i="11"/>
  <c r="J38" i="11"/>
  <c r="F38" i="11"/>
  <c r="B38" i="11"/>
  <c r="N22" i="11"/>
  <c r="J22" i="11"/>
  <c r="F22" i="11"/>
  <c r="B22" i="11"/>
  <c r="F54" i="6" l="1"/>
  <c r="B54" i="6"/>
  <c r="N38" i="6"/>
  <c r="J38" i="6"/>
  <c r="F38" i="6"/>
  <c r="B38" i="6"/>
  <c r="N22" i="6"/>
  <c r="J22" i="6"/>
  <c r="F22" i="6"/>
  <c r="B22" i="6"/>
  <c r="E25"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F53" i="6"/>
  <c r="B53" i="6"/>
  <c r="N37" i="6"/>
  <c r="O38" i="6" s="1"/>
  <c r="J37" i="6"/>
  <c r="K38" i="6" s="1"/>
  <c r="F37" i="6"/>
  <c r="G38" i="6" s="1"/>
  <c r="B37" i="6"/>
  <c r="C38" i="6" s="1"/>
  <c r="N21" i="6"/>
  <c r="O22" i="6" s="1"/>
  <c r="J21" i="6"/>
  <c r="K22" i="6" s="1"/>
  <c r="F21" i="6"/>
  <c r="G22" i="6" s="1"/>
  <c r="B21" i="6"/>
  <c r="C22" i="6" s="1"/>
  <c r="F25" i="2"/>
  <c r="C54" i="6" l="1"/>
  <c r="G54" i="6"/>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F52" i="6"/>
  <c r="G53" i="6" s="1"/>
  <c r="B52" i="6"/>
  <c r="C53" i="6" s="1"/>
  <c r="N36" i="6"/>
  <c r="O37" i="6" s="1"/>
  <c r="J36" i="6"/>
  <c r="K37" i="6" s="1"/>
  <c r="F36" i="6"/>
  <c r="G37" i="6" s="1"/>
  <c r="B36" i="6"/>
  <c r="C37" i="6" s="1"/>
  <c r="N20" i="6"/>
  <c r="O21" i="6" s="1"/>
  <c r="J20" i="6"/>
  <c r="K21" i="6" s="1"/>
  <c r="F20" i="6"/>
  <c r="G21" i="6" s="1"/>
  <c r="B20" i="6"/>
  <c r="C21" i="6" s="1"/>
  <c r="G25" i="2"/>
  <c r="B14" i="2" s="1"/>
  <c r="O20" i="11" l="1"/>
  <c r="O8" i="10"/>
  <c r="N8" i="10"/>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E16" i="7"/>
  <c r="E15" i="7"/>
  <c r="E14" i="7"/>
  <c r="E13" i="7"/>
  <c r="E12" i="7"/>
  <c r="E10" i="7"/>
  <c r="E11" i="7"/>
  <c r="E8" i="7"/>
  <c r="E9" i="7"/>
  <c r="F51" i="6"/>
  <c r="G52" i="6" s="1"/>
  <c r="B51" i="6"/>
  <c r="C52" i="6" s="1"/>
  <c r="N35" i="6"/>
  <c r="O36" i="6" s="1"/>
  <c r="J35" i="6"/>
  <c r="K36" i="6" s="1"/>
  <c r="F35" i="6"/>
  <c r="G36" i="6" s="1"/>
  <c r="B35" i="6"/>
  <c r="C36" i="6" s="1"/>
  <c r="N19" i="6"/>
  <c r="O20" i="6" s="1"/>
  <c r="J19" i="6"/>
  <c r="K20" i="6" s="1"/>
  <c r="F19" i="6"/>
  <c r="G20" i="6" s="1"/>
  <c r="B19" i="6"/>
  <c r="C20" i="6" s="1"/>
  <c r="H25" i="2"/>
  <c r="B13" i="2" l="1"/>
  <c r="C14" i="2" s="1"/>
  <c r="C74" i="23"/>
  <c r="B77" i="23" s="1"/>
  <c r="B74" i="23"/>
  <c r="A77" i="23" s="1"/>
  <c r="D77" i="23" l="1"/>
  <c r="F50" i="16"/>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F50" i="6"/>
  <c r="G51" i="6" s="1"/>
  <c r="B50" i="6"/>
  <c r="C51" i="6" s="1"/>
  <c r="N34" i="6"/>
  <c r="O35" i="6" s="1"/>
  <c r="J34" i="6"/>
  <c r="K35" i="6" s="1"/>
  <c r="F34" i="6"/>
  <c r="G35" i="6" s="1"/>
  <c r="B34" i="6"/>
  <c r="C35" i="6" s="1"/>
  <c r="N18" i="6"/>
  <c r="O19" i="6" s="1"/>
  <c r="J18" i="6"/>
  <c r="K19" i="6" s="1"/>
  <c r="F18" i="6"/>
  <c r="G19" i="6" s="1"/>
  <c r="B18" i="6"/>
  <c r="C19" i="6" s="1"/>
  <c r="I25" i="2"/>
  <c r="B12" i="2" l="1"/>
  <c r="B18" i="11"/>
  <c r="C19" i="11" s="1"/>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8" i="23"/>
  <c r="D17" i="23"/>
  <c r="D16" i="23"/>
  <c r="D15" i="23"/>
  <c r="D14" i="23"/>
  <c r="D13" i="23"/>
  <c r="D12" i="23"/>
  <c r="D11" i="23"/>
  <c r="D10" i="23"/>
  <c r="D9" i="23"/>
  <c r="D8" i="23"/>
  <c r="D7" i="23"/>
  <c r="D6" i="23"/>
  <c r="D5" i="23"/>
  <c r="D4" i="23"/>
  <c r="Y47" i="19"/>
  <c r="Y39" i="19"/>
  <c r="Y27" i="19"/>
  <c r="C13" i="2" l="1"/>
  <c r="D74" i="23"/>
  <c r="G26" i="18"/>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F49" i="6"/>
  <c r="G50" i="6" s="1"/>
  <c r="B49" i="6"/>
  <c r="C50" i="6" s="1"/>
  <c r="N33" i="6"/>
  <c r="O34" i="6" s="1"/>
  <c r="J33" i="6"/>
  <c r="K34" i="6" s="1"/>
  <c r="F33" i="6"/>
  <c r="G34" i="6" s="1"/>
  <c r="B33" i="6"/>
  <c r="C34" i="6" s="1"/>
  <c r="N17" i="6"/>
  <c r="O18" i="6" s="1"/>
  <c r="J17" i="6"/>
  <c r="K18" i="6" s="1"/>
  <c r="F17" i="6"/>
  <c r="G18" i="6" s="1"/>
  <c r="B17" i="6"/>
  <c r="C18" i="6" s="1"/>
  <c r="J25" i="2"/>
  <c r="B11" i="2" l="1"/>
  <c r="F17" i="7"/>
  <c r="G25" i="18"/>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C12" i="2" l="1"/>
  <c r="K16" i="11"/>
  <c r="F48" i="6"/>
  <c r="G49" i="6" s="1"/>
  <c r="B48" i="6"/>
  <c r="C49" i="6" s="1"/>
  <c r="N32" i="6"/>
  <c r="O33" i="6" s="1"/>
  <c r="J32" i="6"/>
  <c r="K33" i="6" s="1"/>
  <c r="F32" i="6"/>
  <c r="G33" i="6" s="1"/>
  <c r="B32" i="6"/>
  <c r="C33" i="6" s="1"/>
  <c r="N16" i="6"/>
  <c r="O17" i="6" s="1"/>
  <c r="J16" i="6"/>
  <c r="K17" i="6" s="1"/>
  <c r="F16" i="6"/>
  <c r="G17" i="6" s="1"/>
  <c r="B16" i="6"/>
  <c r="C17" i="6" s="1"/>
  <c r="K25" i="2" l="1"/>
  <c r="B10" i="2" l="1"/>
  <c r="F47" i="11"/>
  <c r="G48" i="11" s="1"/>
  <c r="F46" i="11"/>
  <c r="B47" i="11"/>
  <c r="B46" i="11"/>
  <c r="C11" i="2" l="1"/>
  <c r="C47" i="11"/>
  <c r="C48" i="11"/>
  <c r="G47" i="11"/>
  <c r="O109" i="19"/>
  <c r="O112" i="19" l="1"/>
  <c r="O108" i="19"/>
  <c r="O111" i="19"/>
  <c r="O107" i="19"/>
  <c r="O110" i="19"/>
  <c r="O106" i="19"/>
  <c r="O114"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F47" i="6"/>
  <c r="G48" i="6" s="1"/>
  <c r="B47" i="6"/>
  <c r="C48" i="6" s="1"/>
  <c r="N31" i="6"/>
  <c r="J31" i="6"/>
  <c r="K32" i="6" s="1"/>
  <c r="F31" i="6"/>
  <c r="G32" i="6" s="1"/>
  <c r="B31" i="6"/>
  <c r="C32" i="6" s="1"/>
  <c r="N15" i="6"/>
  <c r="J15" i="6"/>
  <c r="F15" i="6"/>
  <c r="G16" i="6" s="1"/>
  <c r="F46" i="6"/>
  <c r="B46" i="6"/>
  <c r="N30" i="6"/>
  <c r="J30" i="6"/>
  <c r="F30" i="6"/>
  <c r="B30" i="6"/>
  <c r="N14" i="6"/>
  <c r="J14" i="6"/>
  <c r="F14" i="6"/>
  <c r="K31" i="6" l="1"/>
  <c r="O31" i="6"/>
  <c r="O32" i="6"/>
  <c r="K15" i="6"/>
  <c r="K16" i="6"/>
  <c r="O15" i="6"/>
  <c r="O16" i="6"/>
  <c r="G47" i="6"/>
  <c r="G31" i="6"/>
  <c r="C47" i="6"/>
  <c r="G15" i="6"/>
  <c r="C31" i="6"/>
  <c r="B15" i="6"/>
  <c r="C16" i="6" l="1"/>
  <c r="L25" i="2"/>
  <c r="B9" i="2" l="1"/>
  <c r="F45" i="16"/>
  <c r="B45" i="16"/>
  <c r="C46" i="16" s="1"/>
  <c r="F44" i="16"/>
  <c r="B44" i="16"/>
  <c r="F43" i="16"/>
  <c r="G43" i="16" s="1"/>
  <c r="B43" i="16"/>
  <c r="C43" i="16" s="1"/>
  <c r="E41" i="16"/>
  <c r="A41" i="16"/>
  <c r="N29" i="16"/>
  <c r="O30" i="16" s="1"/>
  <c r="J29" i="16"/>
  <c r="K30" i="16" s="1"/>
  <c r="F29" i="16"/>
  <c r="B29" i="16"/>
  <c r="N28" i="16"/>
  <c r="J28" i="16"/>
  <c r="F28" i="16"/>
  <c r="B28" i="16"/>
  <c r="N27" i="16"/>
  <c r="O27" i="16" s="1"/>
  <c r="J27" i="16"/>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C46" i="11" s="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N11" i="11"/>
  <c r="O11" i="11" s="1"/>
  <c r="J11" i="11"/>
  <c r="K11" i="11" s="1"/>
  <c r="F11" i="11"/>
  <c r="G11" i="11" s="1"/>
  <c r="M9" i="11"/>
  <c r="I9" i="11"/>
  <c r="E9" i="11"/>
  <c r="A9" i="11"/>
  <c r="F45" i="6"/>
  <c r="G46" i="6" s="1"/>
  <c r="B45" i="6"/>
  <c r="F44" i="6"/>
  <c r="B44" i="6"/>
  <c r="F43" i="6"/>
  <c r="G43" i="6" s="1"/>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U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H63" i="18" s="1"/>
  <c r="F48" i="18"/>
  <c r="E48" i="18"/>
  <c r="D48" i="18"/>
  <c r="C48" i="18"/>
  <c r="B48" i="18"/>
  <c r="H36" i="18"/>
  <c r="H48" i="18" s="1"/>
  <c r="C30" i="18"/>
  <c r="C27" i="18"/>
  <c r="F19" i="18"/>
  <c r="O13" i="18"/>
  <c r="N13" i="18"/>
  <c r="M10" i="18"/>
  <c r="M15" i="18" s="1"/>
  <c r="M9" i="18"/>
  <c r="O9" i="18"/>
  <c r="C22" i="18"/>
  <c r="O8" i="18"/>
  <c r="N8" i="18"/>
  <c r="O7" i="18"/>
  <c r="N7" i="18"/>
  <c r="M17" i="15"/>
  <c r="O17" i="15" s="1"/>
  <c r="O16" i="15"/>
  <c r="O15" i="15"/>
  <c r="O14" i="15"/>
  <c r="O13" i="15"/>
  <c r="O12" i="15"/>
  <c r="O11" i="15"/>
  <c r="O10" i="15"/>
  <c r="O9" i="15"/>
  <c r="O8" i="15"/>
  <c r="M37" i="14"/>
  <c r="K23" i="13"/>
  <c r="J23" i="13"/>
  <c r="I23" i="13"/>
  <c r="H23" i="13"/>
  <c r="G23" i="13"/>
  <c r="F23" i="13"/>
  <c r="E23" i="13"/>
  <c r="D23" i="13"/>
  <c r="K22" i="13"/>
  <c r="J22" i="13"/>
  <c r="I22" i="13"/>
  <c r="H22" i="13"/>
  <c r="G22" i="13"/>
  <c r="F22" i="13"/>
  <c r="E22" i="13"/>
  <c r="D22" i="13"/>
  <c r="D17" i="12"/>
  <c r="C17" i="12"/>
  <c r="F16" i="12"/>
  <c r="E16" i="12"/>
  <c r="F15" i="12"/>
  <c r="E15" i="12"/>
  <c r="F14" i="12"/>
  <c r="E14" i="12"/>
  <c r="F13" i="12"/>
  <c r="E13" i="12"/>
  <c r="F12" i="12"/>
  <c r="E12" i="12"/>
  <c r="F11" i="12"/>
  <c r="E11" i="12"/>
  <c r="F10" i="12"/>
  <c r="E10" i="12"/>
  <c r="F9" i="12"/>
  <c r="E9" i="12"/>
  <c r="F8" i="12"/>
  <c r="E8" i="12"/>
  <c r="M17" i="10"/>
  <c r="O17" i="10" s="1"/>
  <c r="B13" i="11"/>
  <c r="N16" i="10"/>
  <c r="O15" i="10"/>
  <c r="N15" i="10"/>
  <c r="O14" i="10"/>
  <c r="N14" i="10"/>
  <c r="O13" i="10"/>
  <c r="N13" i="10"/>
  <c r="O12" i="10"/>
  <c r="N12" i="10"/>
  <c r="O11" i="10"/>
  <c r="N11" i="10"/>
  <c r="O10" i="10"/>
  <c r="N10" i="10"/>
  <c r="O9" i="10"/>
  <c r="N9" i="10"/>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O5" i="9"/>
  <c r="N5" i="9"/>
  <c r="K25" i="8"/>
  <c r="J25" i="8"/>
  <c r="I25" i="8"/>
  <c r="H25" i="8"/>
  <c r="G25" i="8"/>
  <c r="F25" i="8"/>
  <c r="E25" i="8"/>
  <c r="D25" i="8"/>
  <c r="C25" i="8"/>
  <c r="K24" i="8"/>
  <c r="J24" i="8"/>
  <c r="I24" i="8"/>
  <c r="H24" i="8"/>
  <c r="G24" i="8"/>
  <c r="F24" i="8"/>
  <c r="E24" i="8"/>
  <c r="D24" i="8"/>
  <c r="C24" i="8"/>
  <c r="B24" i="8"/>
  <c r="F16" i="7"/>
  <c r="F15" i="7"/>
  <c r="F14" i="7"/>
  <c r="F13" i="7"/>
  <c r="F12" i="7"/>
  <c r="F10" i="7"/>
  <c r="F11" i="7"/>
  <c r="F8" i="7"/>
  <c r="F9" i="7"/>
  <c r="G28" i="6"/>
  <c r="M17" i="5"/>
  <c r="B11" i="6" s="1"/>
  <c r="C11" i="6" s="1"/>
  <c r="B13" i="6"/>
  <c r="B14" i="6"/>
  <c r="C15" i="6" s="1"/>
  <c r="O16" i="5"/>
  <c r="N16" i="5"/>
  <c r="O15" i="5"/>
  <c r="N15" i="5"/>
  <c r="O14" i="5"/>
  <c r="N14" i="5"/>
  <c r="O13" i="5"/>
  <c r="N13" i="5"/>
  <c r="O12" i="5"/>
  <c r="N12" i="5"/>
  <c r="O11" i="5"/>
  <c r="N11" i="5"/>
  <c r="O10" i="5"/>
  <c r="N10" i="5"/>
  <c r="O9" i="5"/>
  <c r="N9" i="5"/>
  <c r="N8" i="5"/>
  <c r="O10" i="3"/>
  <c r="N10" i="3"/>
  <c r="O9" i="3"/>
  <c r="N9" i="3"/>
  <c r="O8" i="3"/>
  <c r="N8" i="3"/>
  <c r="O7" i="3"/>
  <c r="N7" i="3"/>
  <c r="O6" i="3"/>
  <c r="N6" i="3"/>
  <c r="O5" i="3"/>
  <c r="P25" i="2"/>
  <c r="B5" i="2" s="1"/>
  <c r="O25" i="2"/>
  <c r="B6" i="2" s="1"/>
  <c r="N25" i="2"/>
  <c r="B7" i="2" s="1"/>
  <c r="M25" i="2"/>
  <c r="B8" i="2" s="1"/>
  <c r="Q24" i="2"/>
  <c r="S23" i="2"/>
  <c r="Q23" i="2"/>
  <c r="S22" i="2"/>
  <c r="S20" i="2"/>
  <c r="Q20" i="2"/>
  <c r="S19" i="2"/>
  <c r="F32" i="18" l="1"/>
  <c r="F31" i="18"/>
  <c r="C7" i="2"/>
  <c r="C6" i="2"/>
  <c r="B18" i="2"/>
  <c r="B17" i="2"/>
  <c r="C5" i="2"/>
  <c r="S25" i="2"/>
  <c r="C8" i="2"/>
  <c r="G20" i="18"/>
  <c r="H65" i="18"/>
  <c r="C9" i="2"/>
  <c r="C10" i="2"/>
  <c r="N12" i="3"/>
  <c r="P12" i="3" s="1"/>
  <c r="K28" i="16"/>
  <c r="K27" i="16"/>
  <c r="B11" i="11"/>
  <c r="C11" i="11" s="1"/>
  <c r="P18" i="10"/>
  <c r="O12" i="6"/>
  <c r="O11" i="6"/>
  <c r="P18" i="15"/>
  <c r="O10" i="18"/>
  <c r="B19" i="18"/>
  <c r="G22" i="18"/>
  <c r="G23" i="18"/>
  <c r="C26" i="18"/>
  <c r="C25" i="18"/>
  <c r="C23" i="18"/>
  <c r="C24" i="18"/>
  <c r="C29" i="18"/>
  <c r="O37" i="14"/>
  <c r="O71" i="9"/>
  <c r="G12" i="6"/>
  <c r="O29" i="6"/>
  <c r="G13" i="6"/>
  <c r="C45" i="16"/>
  <c r="G28" i="16"/>
  <c r="G44" i="16"/>
  <c r="C45" i="11"/>
  <c r="AF27" i="19"/>
  <c r="O12" i="11"/>
  <c r="O29" i="11"/>
  <c r="G45" i="11"/>
  <c r="G12" i="11"/>
  <c r="G14" i="6"/>
  <c r="AF39" i="19"/>
  <c r="C28" i="16"/>
  <c r="G29" i="6"/>
  <c r="G44" i="6"/>
  <c r="C29" i="6"/>
  <c r="C44" i="6"/>
  <c r="C28" i="6"/>
  <c r="C12" i="6"/>
  <c r="C14" i="6"/>
  <c r="C13" i="6"/>
  <c r="K12" i="6"/>
  <c r="G12" i="16"/>
  <c r="G13" i="16"/>
  <c r="N17" i="15"/>
  <c r="K12" i="11"/>
  <c r="K28" i="11"/>
  <c r="K29" i="11"/>
  <c r="O13" i="11"/>
  <c r="O28" i="11"/>
  <c r="G65" i="18"/>
  <c r="C65" i="18"/>
  <c r="B65" i="18"/>
  <c r="F65" i="18"/>
  <c r="N9" i="18"/>
  <c r="C13" i="16"/>
  <c r="C14" i="16"/>
  <c r="G14" i="16"/>
  <c r="O28" i="16"/>
  <c r="K29" i="16"/>
  <c r="K12" i="16"/>
  <c r="C29" i="16"/>
  <c r="C30" i="16"/>
  <c r="C44" i="16"/>
  <c r="O12" i="16"/>
  <c r="O13" i="16"/>
  <c r="G29" i="16"/>
  <c r="G30" i="16"/>
  <c r="G45" i="16"/>
  <c r="F17" i="12"/>
  <c r="K13" i="11"/>
  <c r="K30" i="11"/>
  <c r="G28" i="11"/>
  <c r="O13" i="6"/>
  <c r="AG47" i="19"/>
  <c r="AG39" i="19"/>
  <c r="AG33" i="19"/>
  <c r="AG27" i="19"/>
  <c r="D65" i="18"/>
  <c r="N10" i="18"/>
  <c r="N15" i="18" s="1"/>
  <c r="O14" i="16"/>
  <c r="O29" i="16"/>
  <c r="G46" i="16"/>
  <c r="K14" i="16"/>
  <c r="E17" i="12"/>
  <c r="K28" i="6"/>
  <c r="N17" i="5"/>
  <c r="O28" i="6"/>
  <c r="O30" i="6"/>
  <c r="O17" i="5"/>
  <c r="Q25" i="2"/>
  <c r="K13" i="6"/>
  <c r="N71" i="9"/>
  <c r="P5" i="9" s="1"/>
  <c r="N37" i="14"/>
  <c r="P5" i="14" s="1"/>
  <c r="N17" i="10"/>
  <c r="K13" i="16"/>
  <c r="G21" i="18"/>
  <c r="C46" i="6"/>
  <c r="C45" i="6"/>
  <c r="C28" i="11"/>
  <c r="C29" i="11"/>
  <c r="E65" i="18"/>
  <c r="AF47" i="19"/>
  <c r="C14" i="11"/>
  <c r="C13" i="11"/>
  <c r="K29" i="6"/>
  <c r="AF33" i="19"/>
  <c r="G45" i="6"/>
  <c r="G13" i="11"/>
  <c r="G29" i="11"/>
  <c r="O15" i="18"/>
  <c r="C44" i="11"/>
  <c r="E17" i="7"/>
  <c r="G44" i="11"/>
  <c r="G19" i="18"/>
  <c r="N100" i="19"/>
  <c r="P22" i="19" s="1"/>
  <c r="B32" i="18" l="1"/>
  <c r="B31" i="18"/>
  <c r="R22" i="2"/>
  <c r="R21" i="2"/>
  <c r="C20" i="18"/>
  <c r="R19" i="2"/>
  <c r="C12" i="11"/>
  <c r="Q8" i="18"/>
  <c r="Q13" i="18"/>
  <c r="Q6" i="18"/>
  <c r="P9" i="3"/>
  <c r="P11" i="3"/>
  <c r="P18" i="5"/>
  <c r="C19" i="18"/>
  <c r="P68" i="9"/>
  <c r="P80" i="19"/>
  <c r="P25" i="19"/>
  <c r="Q7" i="18"/>
  <c r="P8" i="3"/>
  <c r="P6" i="3"/>
  <c r="P5" i="3"/>
  <c r="P10" i="3"/>
  <c r="P7" i="3"/>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4" i="2"/>
  <c r="R23"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C21" i="18"/>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s="1"/>
  <c r="P37" i="14"/>
  <c r="R25" i="2"/>
  <c r="P71" i="9"/>
  <c r="P100" i="19"/>
</calcChain>
</file>

<file path=xl/sharedStrings.xml><?xml version="1.0" encoding="utf-8"?>
<sst xmlns="http://schemas.openxmlformats.org/spreadsheetml/2006/main" count="1324" uniqueCount="566">
  <si>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</si>
  <si>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</si>
  <si>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</si>
  <si>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</si>
  <si>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</si>
  <si>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</si>
  <si>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</si>
  <si>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</si>
  <si>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</si>
  <si>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</si>
  <si>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 Variação percentual em relação ao mês imediatamente anterior.</t>
  </si>
  <si>
    <t>Elogio</t>
  </si>
  <si>
    <t>Reclamação</t>
  </si>
  <si>
    <t>Solicitação</t>
  </si>
  <si>
    <t>Sugestão</t>
  </si>
  <si>
    <t>Total Geral</t>
  </si>
  <si>
    <t>ATENDIMENTOS</t>
  </si>
  <si>
    <t>Carta</t>
  </si>
  <si>
    <t>Central SP156</t>
  </si>
  <si>
    <t>E-mail</t>
  </si>
  <si>
    <t>Encaminhamento de outros órgãos (Processo SEI, Memorando, Ofício, etc.)</t>
  </si>
  <si>
    <t>Portal</t>
  </si>
  <si>
    <t>Presencial</t>
  </si>
  <si>
    <t>TOTAL</t>
  </si>
  <si>
    <t>ASSUNTO (Guia Portal 156)*</t>
  </si>
  <si>
    <t>% Total</t>
  </si>
  <si>
    <t>Acessibilidade</t>
  </si>
  <si>
    <t>Acessibilidade digital</t>
  </si>
  <si>
    <t>Acessibilidade em edificações</t>
  </si>
  <si>
    <t>Adoção de animais</t>
  </si>
  <si>
    <t>Agendamento eletrônico</t>
  </si>
  <si>
    <t>Água subterrânea/Curso d'água</t>
  </si>
  <si>
    <t>Alistamento e Serviço Militar</t>
  </si>
  <si>
    <t>Ambulantes</t>
  </si>
  <si>
    <t>Animais que podem causar doenças e/ou agravos à saúde</t>
  </si>
  <si>
    <t>Animais silvestres</t>
  </si>
  <si>
    <t>Animal agressor e/ou invasor</t>
  </si>
  <si>
    <t>Animal em via pública</t>
  </si>
  <si>
    <t>Apoio à aprendizagem</t>
  </si>
  <si>
    <t>Apoio terapêutico</t>
  </si>
  <si>
    <t>Áreas contaminadas</t>
  </si>
  <si>
    <t>Áreas municipais</t>
  </si>
  <si>
    <t>Árvore</t>
  </si>
  <si>
    <t>Assistência a saúde na urgência e emergência (portas)</t>
  </si>
  <si>
    <t>Assistência domiciliar</t>
  </si>
  <si>
    <t>Assistência farmacêutica</t>
  </si>
  <si>
    <t>ATENDE - Transporte Pessoas com Deficiência</t>
  </si>
  <si>
    <t>Autos de Infração</t>
  </si>
  <si>
    <t>Auxílio Aluguel</t>
  </si>
  <si>
    <t>Auxílio Brasil</t>
  </si>
  <si>
    <t>Bibliotecas municipais</t>
  </si>
  <si>
    <t>Bicicleta</t>
  </si>
  <si>
    <t>Bilhete único</t>
  </si>
  <si>
    <t>Boletim e frequência escolar</t>
  </si>
  <si>
    <t>Bolsa Primeira Infância</t>
  </si>
  <si>
    <t>Cadastro Municipal de Vigilância em Saúde - CMVS</t>
  </si>
  <si>
    <t>Cadastro Único (CadÚnico)</t>
  </si>
  <si>
    <t>CADIN - Cadastro Informativo Municipal</t>
  </si>
  <si>
    <t>Calçadas, guias e postes</t>
  </si>
  <si>
    <t>Capinação e roçada de áreas verdes</t>
  </si>
  <si>
    <t>Carga e frete</t>
  </si>
  <si>
    <t>Carro híbrido</t>
  </si>
  <si>
    <t>Cartão SUS</t>
  </si>
  <si>
    <t>CCM - Cadastro de Contribuintes Mobiliários</t>
  </si>
  <si>
    <t>Cemitérios</t>
  </si>
  <si>
    <t>Central 156</t>
  </si>
  <si>
    <t>Centro de Apoio ao Trabalho e Empreendedorismo - CATe</t>
  </si>
  <si>
    <t>Centros de Referência, Convivência e Desenvolvimento</t>
  </si>
  <si>
    <t>Centros esportivos</t>
  </si>
  <si>
    <t>Certidão Ambiental</t>
  </si>
  <si>
    <t>Certidões</t>
  </si>
  <si>
    <t>Cirurgias</t>
  </si>
  <si>
    <t>COHAB</t>
  </si>
  <si>
    <t>Coleta de lixo domiciliar</t>
  </si>
  <si>
    <t>Coleta de resíduos de serviços de saúde</t>
  </si>
  <si>
    <t>Coleta seletiva</t>
  </si>
  <si>
    <t>Comida de rua e foodtruck</t>
  </si>
  <si>
    <t>Condições sanitárias inadequadas</t>
  </si>
  <si>
    <t>Conduta de funcionário da CET</t>
  </si>
  <si>
    <t>Conduta de funcionários</t>
  </si>
  <si>
    <t>Consulta de débitos e DUC</t>
  </si>
  <si>
    <t>Consultas médicas</t>
  </si>
  <si>
    <t>CPOM - cadastro de prestadores de serviços de outro município</t>
  </si>
  <si>
    <t>CRAS - Centro de Refência de Assistência Social</t>
  </si>
  <si>
    <t>Criação inadequada de animais</t>
  </si>
  <si>
    <t>Criança e adolescente</t>
  </si>
  <si>
    <t>Defesa civil</t>
  </si>
  <si>
    <t>Dengue/chikungunya/zika (mosquito aedes aegypti)</t>
  </si>
  <si>
    <t>Devoluções, restituições e indenizações</t>
  </si>
  <si>
    <t>Dívida Ativa</t>
  </si>
  <si>
    <t>Documentações de edificações</t>
  </si>
  <si>
    <t>Documentações e alvarás para obras</t>
  </si>
  <si>
    <t>Documentações de ruas e logradouros</t>
  </si>
  <si>
    <t>Drenagem de água de chuva</t>
  </si>
  <si>
    <t>Elevador, escada rolante, esteira rolante, plataforma de elevação</t>
  </si>
  <si>
    <t>Empreenda fácil</t>
  </si>
  <si>
    <t>Esgoto e água usada</t>
  </si>
  <si>
    <t>Estabelecimentos comerciais, indústrias e serviços</t>
  </si>
  <si>
    <t>Estacionamento</t>
  </si>
  <si>
    <t>Eutanásia</t>
  </si>
  <si>
    <t>Eventos</t>
  </si>
  <si>
    <t>Exames, vacinas e castração</t>
  </si>
  <si>
    <t>Exumação e translado/transferência de corpos</t>
  </si>
  <si>
    <t>Feira livre</t>
  </si>
  <si>
    <t>Ferro velho</t>
  </si>
  <si>
    <t>Fiscalização de obras</t>
  </si>
  <si>
    <t>Grande gerador de resíduos (serviço, comércio, indústria)</t>
  </si>
  <si>
    <t>Guarda Civil Metropolitana</t>
  </si>
  <si>
    <t>Guias rebaixadas</t>
  </si>
  <si>
    <t>Habite-se</t>
  </si>
  <si>
    <t>Heliponto</t>
  </si>
  <si>
    <t>Homenagem fúnebre, velório, sepultamento e cremação</t>
  </si>
  <si>
    <t>Hospital veterinário público</t>
  </si>
  <si>
    <t>Iluminação pública</t>
  </si>
  <si>
    <t>Imigrante</t>
  </si>
  <si>
    <t>Imunidades, isenções e demais benefícios fiscais</t>
  </si>
  <si>
    <t>IPREM</t>
  </si>
  <si>
    <t>IPTU - Imposto Predial e Territorial Urbano</t>
  </si>
  <si>
    <t>ISS - Imposto Sobre Serviços</t>
  </si>
  <si>
    <t>ITBI -  Imposto sobre a Transmissão de Bens Imóveis</t>
  </si>
  <si>
    <t>Lei Aldir Blanc - apoio emergencial a cultura</t>
  </si>
  <si>
    <t>Leve leite</t>
  </si>
  <si>
    <t>Licenciamento Ambiental</t>
  </si>
  <si>
    <t>Lixeiras públicas</t>
  </si>
  <si>
    <t>Locais com lotação superior a 250 pessoas (cinemas, teatros, casas de shows)</t>
  </si>
  <si>
    <t>Material e uniforme escolar</t>
  </si>
  <si>
    <t>Matrícula e transferência escolar</t>
  </si>
  <si>
    <t>Mediação de conflitos</t>
  </si>
  <si>
    <t>Medicamento de controle especial</t>
  </si>
  <si>
    <t xml:space="preserve">Mercados e Sacolões </t>
  </si>
  <si>
    <t>Microempreendedor Individual - MEI</t>
  </si>
  <si>
    <t>Moto frete</t>
  </si>
  <si>
    <t>Multa ambiental</t>
  </si>
  <si>
    <t>Multas de trânsito</t>
  </si>
  <si>
    <t>Multas e contestações</t>
  </si>
  <si>
    <t>Não identificado***</t>
  </si>
  <si>
    <t>Nota do Milhão</t>
  </si>
  <si>
    <t>Numeração de imóveis</t>
  </si>
  <si>
    <t>Obras no viário</t>
  </si>
  <si>
    <t>Ocupação irregular</t>
  </si>
  <si>
    <t>Ônibus</t>
  </si>
  <si>
    <t>Organizações da Sociedade Civil</t>
  </si>
  <si>
    <t>Ônibus fretado</t>
  </si>
  <si>
    <t>Órgão externo</t>
  </si>
  <si>
    <t>Pandemia - COVID 19</t>
  </si>
  <si>
    <t>Parques</t>
  </si>
  <si>
    <t>Patrimônio histórico e cultural</t>
  </si>
  <si>
    <t>Pedido de orientação ou informação</t>
  </si>
  <si>
    <t>Pessoa idosa</t>
  </si>
  <si>
    <t>Placas com nome de rua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</si>
  <si>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</si>
  <si>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</si>
  <si>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</si>
  <si>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</si>
  <si>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</si>
  <si>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</si>
  <si>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</si>
  <si>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</si>
  <si>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</si>
  <si>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Programa Ação Jovem</t>
  </si>
  <si>
    <t>Programa Bolsa Família</t>
  </si>
  <si>
    <t>Programa Bolsa Trabalho</t>
  </si>
  <si>
    <t>Programa Cidade Solidária</t>
  </si>
  <si>
    <t>Programa Operação Trabalho - POT</t>
  </si>
  <si>
    <t>Programa Renda Cidadã</t>
  </si>
  <si>
    <t>Programa Renda Mínima</t>
  </si>
  <si>
    <t>Publicidade e poluição visual</t>
  </si>
  <si>
    <t>Qualidade de atendimento</t>
  </si>
  <si>
    <t>RBE - Regularizar situação do RG ou RNE</t>
  </si>
  <si>
    <t>Reciclagem</t>
  </si>
  <si>
    <t>Registro de animais - RGA</t>
  </si>
  <si>
    <t>Regularização de imóveis</t>
  </si>
  <si>
    <t>Remoção de grandes objetos</t>
  </si>
  <si>
    <t>Renda Básica Emergencial</t>
  </si>
  <si>
    <t>Reparação de danos</t>
  </si>
  <si>
    <t>Rios e córregos</t>
  </si>
  <si>
    <t>Ruas, vilas, vielas e escadarias</t>
  </si>
  <si>
    <t>Saúde bucal</t>
  </si>
  <si>
    <t>SAV - Solução de Atendimento Eletrônico</t>
  </si>
  <si>
    <t>Seguro desemprego</t>
  </si>
  <si>
    <t>Segurança de edificação</t>
  </si>
  <si>
    <t>Senha Web</t>
  </si>
  <si>
    <t>Serviços de apoio terapêutico</t>
  </si>
  <si>
    <t>Sinalização e Circulação de veículos e Pedestres</t>
  </si>
  <si>
    <t>Solicitação de callback durante atendimento receptivo</t>
  </si>
  <si>
    <t>Solicitar que acesso ao processo da OGM seja público*****</t>
  </si>
  <si>
    <t>Taxas mobiliárias</t>
  </si>
  <si>
    <t>Táxi e App</t>
  </si>
  <si>
    <t>Telecentro</t>
  </si>
  <si>
    <t>Terrenos e imóveis</t>
  </si>
  <si>
    <t>Transporte Escolar</t>
  </si>
  <si>
    <t>Unidade habitacional</t>
  </si>
  <si>
    <t>Unidades escolares</t>
  </si>
  <si>
    <t>Urgências e Emergências</t>
  </si>
  <si>
    <t>Vacinação</t>
  </si>
  <si>
    <t>Varrição e limpeza urbana</t>
  </si>
  <si>
    <t>Veículos abandonados</t>
  </si>
  <si>
    <t>Zona Azul</t>
  </si>
  <si>
    <t>WiFi Livre SP</t>
  </si>
  <si>
    <t xml:space="preserve">* Em decorrência da troca de sistema ocorrida em Dez/2016, a metodologia atualmente aplicada para a classificação dos assuntos é a Guia de Serviços do Portal 156.  
</t>
  </si>
  <si>
    <t>**Os assunto "colmeia e vespeiro, pernilongo e mosquito"  passou a ser classificado como um serviço dentro do assunto "animais que podem causar doenças e agravos à saúde"  no portal 156 a partir de maio/2018</t>
  </si>
  <si>
    <t>***Os protocolos classificadas como assunto não especificado, são reclamações recebidas no sistema sem que se tenha o registro do assunto demandado.</t>
  </si>
  <si>
    <t>****Em decorrência a atualização da Guia de Serviços no Portal 156, o serviço "Matricula e transferência"  passou a ser classificado como assunto a partir de Julho/2018</t>
  </si>
  <si>
    <t>*****O assunto "Solicitar que acesso ao processo da OGM seja público" passou a ser classificado após implantação de formulário SIGRC.</t>
  </si>
  <si>
    <t>Unidades PMSP</t>
  </si>
  <si>
    <t>Outros</t>
  </si>
  <si>
    <t>%total</t>
  </si>
  <si>
    <t>*Protocolos - valores absolutos do mês</t>
  </si>
  <si>
    <t>** Variação percentual em relação ao mês imediatamente anterior.</t>
  </si>
  <si>
    <t>Protocolos*</t>
  </si>
  <si>
    <t>Variação**</t>
  </si>
  <si>
    <t xml:space="preserve">Agência Reguladora de Serviços Públicos do Município de São Paulo** </t>
  </si>
  <si>
    <t>Casa Civil</t>
  </si>
  <si>
    <t>Companhia de Engenharia de Tráfego - CET</t>
  </si>
  <si>
    <t>Companhia Metropolitana de Habitação - COHAB</t>
  </si>
  <si>
    <t>Controladoria Geral do Município</t>
  </si>
  <si>
    <t>Não identificado</t>
  </si>
  <si>
    <t>Procuradoria Geral do Município</t>
  </si>
  <si>
    <t>São Paulo Obras - SPObras</t>
  </si>
  <si>
    <t>São Paulo Transportes - SPTRANS</t>
  </si>
  <si>
    <t>Secretaria de Relações Institucionais</t>
  </si>
  <si>
    <t>Secretaria de Relações Internacionais</t>
  </si>
  <si>
    <t>Secretaria do Governo Municipal</t>
  </si>
  <si>
    <t>Secretaria Executiva de Limpeza Urbana**</t>
  </si>
  <si>
    <t>Secretaria Municipal da Fazenda</t>
  </si>
  <si>
    <t>Secretaria Municipal da Pessoa com Deficiência</t>
  </si>
  <si>
    <t>Secretaria Municipal da Saúde</t>
  </si>
  <si>
    <t>Secretaria Municipal das Subprefeituras</t>
  </si>
  <si>
    <t>Secretaria Municipal de Assistência e Desenvolvimento Social</t>
  </si>
  <si>
    <t>Secretaria Municipal de Cultura</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</si>
  <si>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</si>
  <si>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</si>
  <si>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</si>
  <si>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</si>
  <si>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</si>
  <si>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</si>
  <si>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Infraestrutura Urbana e Obras</t>
  </si>
  <si>
    <t>Secretaria Municipal de Inovação e Tecnologia</t>
  </si>
  <si>
    <t>Secretaria Municipal de Justiça</t>
  </si>
  <si>
    <t>Secretaria Municipal de Mobilidade e Trânsito</t>
  </si>
  <si>
    <t>Secretaria Municipal de Segurança Urbana</t>
  </si>
  <si>
    <t>Secretaria Municipal de Turismo</t>
  </si>
  <si>
    <t>Secretaria Municipal de Urbanismo e Licenciamento*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</si>
  <si>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</si>
  <si>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</si>
  <si>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</si>
  <si>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</si>
  <si>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</si>
  <si>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</si>
  <si>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</si>
  <si>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</si>
  <si>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</si>
  <si>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</si>
  <si>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</si>
  <si>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</si>
  <si>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</si>
  <si>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</si>
  <si>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</si>
  <si>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</si>
  <si>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</si>
  <si>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</si>
  <si>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</si>
  <si>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</si>
  <si>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</si>
  <si>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</si>
  <si>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</si>
  <si>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</si>
  <si>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</si>
  <si>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</si>
  <si>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</si>
  <si>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</si>
  <si>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</si>
  <si>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</si>
  <si>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</si>
  <si>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</si>
  <si>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</si>
  <si>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*Em 2021 ILUME passou para a competencia de SMUL</t>
  </si>
  <si>
    <t>P3A19:U38</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</si>
  <si>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</si>
  <si>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</si>
  <si>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</si>
  <si>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</si>
  <si>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</si>
  <si>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</si>
  <si>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</si>
  <si>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</si>
  <si>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</si>
  <si>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</si>
  <si>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</si>
  <si>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</si>
  <si>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</si>
  <si>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</si>
  <si>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</si>
  <si>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</si>
  <si>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</si>
  <si>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M'Boi Mirim</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</si>
  <si>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</si>
  <si>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</si>
  <si>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</si>
  <si>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</si>
  <si>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</si>
  <si>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</si>
  <si>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</si>
  <si>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</si>
  <si>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</si>
  <si>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</si>
  <si>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</si>
  <si>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</si>
  <si>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</si>
  <si>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</si>
  <si>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</si>
  <si>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xml:space="preserve">Total </t>
  </si>
  <si>
    <t>Média anual</t>
  </si>
  <si>
    <t>Denúncias</t>
  </si>
  <si>
    <t>Deferidas</t>
  </si>
  <si>
    <t>Indeferidas</t>
  </si>
  <si>
    <t>Canceladas</t>
  </si>
  <si>
    <t>Total de denúncias *(exceto canceladas)</t>
  </si>
  <si>
    <t>Total denúncias</t>
  </si>
  <si>
    <t>Reclassificadas</t>
  </si>
  <si>
    <t>Assédio moral</t>
  </si>
  <si>
    <t>Desvio de verbas, materiais e bens públicos</t>
  </si>
  <si>
    <t>Irregularidade da contratação e/ou gestão de serviço público</t>
  </si>
  <si>
    <t>Total indeferidas</t>
  </si>
  <si>
    <t>Total deferidas</t>
  </si>
  <si>
    <t>Pedidos e-SIC</t>
  </si>
  <si>
    <t>Órgão</t>
  </si>
  <si>
    <t>SITUAÇÃO</t>
  </si>
  <si>
    <t>ADE SAMPA - Agência São Paulo de Desenvolvimento</t>
  </si>
  <si>
    <t>AMLURB - Autoridade Municipal de Limpeza Urbana</t>
  </si>
  <si>
    <t>Pedidos registrados</t>
  </si>
  <si>
    <t>CET - Companhia de Engenharia de Tráfego</t>
  </si>
  <si>
    <t>CGM - Controladoria Geral do Município</t>
  </si>
  <si>
    <t>Decisões iniciais</t>
  </si>
  <si>
    <t>COHAB - Companhia Metropolitana de Habitação</t>
  </si>
  <si>
    <t>Total (decisões iniciais)</t>
  </si>
  <si>
    <t>FPETC_ Fundação Paulistana de Educação, Tecnologia e Cultura</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</si>
  <si>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</si>
  <si>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</si>
  <si>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</si>
  <si>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</si>
  <si>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</si>
  <si>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</si>
  <si>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</si>
  <si>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</si>
  <si>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Prodam-Empresa de Tecnologia da Informação e Comunicação do Munic.SP</t>
  </si>
  <si>
    <t>Total (decisões 1ª instância)</t>
  </si>
  <si>
    <t>SPTrans - São Paulo Transportes S/A</t>
  </si>
  <si>
    <t>Deferidos</t>
  </si>
  <si>
    <t>SECOM - Secretaria Especial de Comunicação</t>
  </si>
  <si>
    <t>SEGES - Secretaria Executiva de Gestão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</si>
  <si>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</si>
  <si>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</si>
  <si>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</si>
  <si>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</si>
  <si>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</si>
  <si>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</si>
  <si>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</si>
  <si>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</si>
  <si>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Recurso de Ofício (RO)</t>
  </si>
  <si>
    <t>SIURB - Secretaria Municipal de Infraestrutura Urbana e Obras</t>
  </si>
  <si>
    <t>Encaminhado para o órgão para complemento</t>
  </si>
  <si>
    <t>SMADS - Secretaria Municipal de Assistência e Desenvolvimento Social</t>
  </si>
  <si>
    <t>SMC - Secretaria Municipal de Cultura</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</si>
  <si>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</si>
  <si>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</si>
  <si>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</si>
  <si>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</si>
  <si>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</si>
  <si>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</si>
  <si>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</si>
  <si>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</si>
  <si>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</si>
  <si>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</si>
  <si>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</si>
  <si>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</si>
  <si>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</si>
  <si>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</si>
  <si>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</si>
  <si>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</si>
  <si>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</si>
  <si>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</si>
  <si>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</si>
  <si>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</si>
  <si>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</si>
  <si>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</si>
  <si>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</si>
  <si>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</si>
  <si>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</si>
  <si>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</si>
  <si>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</si>
  <si>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SMS</t>
  </si>
  <si>
    <t>CET</t>
  </si>
  <si>
    <t>SME</t>
  </si>
  <si>
    <t>SPTrans</t>
  </si>
  <si>
    <t>SF</t>
  </si>
  <si>
    <t>SMSUB</t>
  </si>
  <si>
    <t>Serviço</t>
  </si>
  <si>
    <t>Quantidade</t>
  </si>
  <si>
    <t>Alimentação escolar</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</si>
  <si>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</si>
  <si>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</si>
  <si>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</si>
  <si>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</si>
  <si>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</si>
  <si>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</si>
  <si>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</si>
  <si>
    <t>Janeiro</t>
  </si>
  <si>
    <t>FINALIZADA</t>
  </si>
  <si>
    <t>CANCELADA</t>
  </si>
  <si>
    <t>PORTAL</t>
  </si>
  <si>
    <t>DEFERIDAS</t>
  </si>
  <si>
    <t>INDEFERIDAS</t>
  </si>
  <si>
    <t>AHMSP Autarquia Hospitalar Municipal</t>
  </si>
  <si>
    <t>Secretaria Executiva de Comunicação</t>
  </si>
  <si>
    <t>Acesso à informação</t>
  </si>
  <si>
    <t>Descomplica SP - Capela do Socorro</t>
  </si>
  <si>
    <t>Faixas exclusivas e corredores de ônibus</t>
  </si>
  <si>
    <t>Saúde mental</t>
  </si>
  <si>
    <t>EM ANDAMENTO</t>
  </si>
  <si>
    <t>Áreas de pedestre (calçadões)</t>
  </si>
  <si>
    <t>Atendimento especializado para defesa de direitos</t>
  </si>
  <si>
    <t>Certidões de trânsito</t>
  </si>
  <si>
    <t>Descomplica SP - São Mateus</t>
  </si>
  <si>
    <t>ISS – Construção Civil</t>
  </si>
  <si>
    <t>Manutenção da sinalização de trânsito</t>
  </si>
  <si>
    <t>Pessoa desaparecida</t>
  </si>
  <si>
    <t>Vigilância Sanitária</t>
  </si>
  <si>
    <t>Vista de Processos - Secretaria Municipal da Fazenda</t>
  </si>
  <si>
    <t>Ecoponto</t>
  </si>
  <si>
    <t>Parcelamento de tributos</t>
  </si>
  <si>
    <t>Regimes Especiais de Tributação</t>
  </si>
  <si>
    <t>PROCON Cidade de São Paulo</t>
  </si>
  <si>
    <t>Exames em atenção especializada ambulatorial / básica em saúde</t>
  </si>
  <si>
    <t>Ônibus e Ponto de ônibus</t>
  </si>
  <si>
    <t>CANCELADAS</t>
  </si>
  <si>
    <t>SMUL</t>
  </si>
  <si>
    <t>** A partir de março_22 AMLURB desmembrada em SPRegula e SELimp</t>
  </si>
  <si>
    <t>ASSUNTO -  Buraco e Pavimentação (Guia Portal 156)*</t>
  </si>
  <si>
    <t xml:space="preserve">TOTAL </t>
  </si>
  <si>
    <t>Buraco e Pavimentação</t>
  </si>
  <si>
    <t>****** O assunto "Transtorno do espectro do autismo (TEA)" passou a compor os assuntos com  a atualização da carta de serviços do Portal 156</t>
  </si>
  <si>
    <t>Transtorno do espectro do autismo (TEA)******</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</si>
  <si>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</si>
  <si>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</si>
  <si>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São Paulo Transportes - SPTrans</t>
  </si>
  <si>
    <t>Subprefeituras</t>
  </si>
  <si>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</si>
  <si>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t>Álcool e outras drogas</t>
  </si>
  <si>
    <t>Consulta em atenção básica</t>
  </si>
  <si>
    <t>Pessoa com Deficiência</t>
  </si>
  <si>
    <t>Autorização para eventos e locais de reunião</t>
  </si>
  <si>
    <t>Bolsas e Programas de Qualificação</t>
  </si>
  <si>
    <t>CEUS</t>
  </si>
  <si>
    <t>Fab Lab</t>
  </si>
  <si>
    <t>Gratuidades</t>
  </si>
  <si>
    <t>Licenciamento Industrial</t>
  </si>
  <si>
    <t>Ouvidoria SUS</t>
  </si>
  <si>
    <t>Qualificação profissional</t>
  </si>
  <si>
    <t>Rua de Lazer</t>
  </si>
  <si>
    <t>Saúde da pessoa com deficiência</t>
  </si>
  <si>
    <t>Denúncia Fiscal</t>
  </si>
  <si>
    <t>Descomplica SP - Butantã</t>
  </si>
  <si>
    <t>Descomplica SP - Campo Limpo</t>
  </si>
  <si>
    <t>Educação ambiental</t>
  </si>
  <si>
    <t>Saúde da pessoa idosa</t>
  </si>
  <si>
    <t>Turismo</t>
  </si>
  <si>
    <t>Denunciar conduta inadequada de Agente Público</t>
  </si>
  <si>
    <t>Ilegalidade na gestão pública municipal</t>
  </si>
  <si>
    <t>Benefícios Eventuais</t>
  </si>
  <si>
    <t>Cadastro de Prestadores de Outros Municípios</t>
  </si>
  <si>
    <t>Descomplica SP - Penha</t>
  </si>
  <si>
    <t>Descomplica SP - Santana/Tucuruvi</t>
  </si>
  <si>
    <t>Fomento à criação artística</t>
  </si>
  <si>
    <t>Indenizações e contestações de multas</t>
  </si>
  <si>
    <t>Inspeção Veicular</t>
  </si>
  <si>
    <t>Questões raciais, étnicas e religiosas</t>
  </si>
  <si>
    <t>Saúde da população LGBT</t>
  </si>
  <si>
    <t>ASSUNTO (Guia Portal 156)</t>
  </si>
  <si>
    <t>Subprefeituras PMSP</t>
  </si>
  <si>
    <t>Subprefeituras - 10 mais demandados de 2024 (Média)</t>
  </si>
  <si>
    <t>% Total 2024</t>
  </si>
  <si>
    <t>Secretaria Executiva de Mudanças Climáticas***</t>
  </si>
  <si>
    <t>SMT - Secretaria Municipal de Mobilidade e Trânsito</t>
  </si>
  <si>
    <t>Formação artística e cultural</t>
  </si>
  <si>
    <t>Fevereiro</t>
  </si>
  <si>
    <t>,</t>
  </si>
  <si>
    <t>SEGES</t>
  </si>
  <si>
    <t>Assuntos - 10 mais solicitados de 2024 (Média)</t>
  </si>
  <si>
    <t>Assuntos - variação dos 10 mais solicitados de 2024 (MÉDIA)</t>
  </si>
  <si>
    <t>Assuntos - 10 mais solicitados dos 3 últimos meses (Média)</t>
  </si>
  <si>
    <t>Unidades - 10 mais solicitadas de 2024 (Média)</t>
  </si>
  <si>
    <t>Unidades - variação dos 10 mais solicitados de 2024 (MÉDIA)</t>
  </si>
  <si>
    <t>Unidades - 10 mais solicitadas dos 3 últimos meses (Média)</t>
  </si>
  <si>
    <t>Subprefeituras - variação dos 10 mais solicitadas de 2024 (MÉDIA)</t>
  </si>
  <si>
    <t>Tabagismo</t>
  </si>
  <si>
    <t>Mulher</t>
  </si>
  <si>
    <t>CIL- Central de Intermediação em Libras</t>
  </si>
  <si>
    <t>Março</t>
  </si>
  <si>
    <t>Zap Denúncia*</t>
  </si>
  <si>
    <t>Zap Denúncia* disponível desde 27/03/2024, o novo canal permite o registro de denúncias à Ouvidoria Geral do Município por meio de chatbot.</t>
  </si>
  <si>
    <t>Biblioteca Mário de Andrade</t>
  </si>
  <si>
    <t>Descomplica SP - Jaçanã/Tremembé</t>
  </si>
  <si>
    <t>Descomplica SP - Lapa</t>
  </si>
  <si>
    <t>Fretamento</t>
  </si>
  <si>
    <t>Requalifica Centro</t>
  </si>
  <si>
    <t>Abril</t>
  </si>
  <si>
    <t xml:space="preserve">Unidades PMSP </t>
  </si>
  <si>
    <t>Descomplica SP - São Miguel</t>
  </si>
  <si>
    <t>Saúde da criança</t>
  </si>
  <si>
    <t>Servidores da SME</t>
  </si>
  <si>
    <t>Maio</t>
  </si>
  <si>
    <t>Descomplica SP - Jabaquara</t>
  </si>
  <si>
    <t>Descomplica SP - Sé</t>
  </si>
  <si>
    <t>Instalações físicas e equipamentos acessíveis</t>
  </si>
  <si>
    <t>LGBTI</t>
  </si>
  <si>
    <t>Junho</t>
  </si>
  <si>
    <t>Aquático - SP</t>
  </si>
  <si>
    <t>Descomplica SP - Correção de cadastro</t>
  </si>
  <si>
    <t>Descomplica SP - Perus/Anhanguera</t>
  </si>
  <si>
    <t>Julho</t>
  </si>
  <si>
    <t>Variação</t>
  </si>
  <si>
    <t>Descomplica SP - 24h</t>
  </si>
  <si>
    <t>Descomplica SP - M'Boi Mirim</t>
  </si>
  <si>
    <t/>
  </si>
  <si>
    <t>Agosto</t>
  </si>
  <si>
    <t>Assédio sexual **</t>
  </si>
  <si>
    <t>**Os números de denúncia sobre assédio sexual refletem os registros diretos perante a OGM e os processos de apuração preliminar ou sindicância concluídos em PGM/PROCED no decorrer do ano de 2024. Esse procedimento foi adotado para o fortalecimento da política de prevenção e combate aos assédios por meio de subsídio de relatórios e, por consequência, políticas públicas de enfrentamento à temática.</t>
  </si>
  <si>
    <t>Denúncias (exceto canceladas)</t>
  </si>
  <si>
    <t>Declarações fiscais</t>
  </si>
  <si>
    <t>Descomplica SP - Casa verde</t>
  </si>
  <si>
    <t>Setembro</t>
  </si>
  <si>
    <t>% Canais de entrada OUT/24</t>
  </si>
  <si>
    <t>Acervo da Secretaria de Educação</t>
  </si>
  <si>
    <t>Descomplica SP - Itaim Paulista</t>
  </si>
  <si>
    <t>Descomplica SP - Mooca</t>
  </si>
  <si>
    <t>Descomplica SP - Pirituba/Jaraguá</t>
  </si>
  <si>
    <t>Descomplica SP - Santo Amaro</t>
  </si>
  <si>
    <t>Saúde da pessoa com doenças sexualmente transmissíveis (DST),  HIV e AIDS</t>
  </si>
  <si>
    <t>Assistência Técnica e Extensão Rural</t>
  </si>
  <si>
    <t>% em relação ao todo de OUT/24 (excetuando-se denúncias)</t>
  </si>
  <si>
    <t>10 assuntos mais solicitados de outubro/2024</t>
  </si>
  <si>
    <t>% em relação ao todo OUT/24 (excetuando-se denúncias)</t>
  </si>
  <si>
    <t>10 unidades mais demandadas de outubro/24</t>
  </si>
  <si>
    <t>10 Subprefeituras mais demandadas de OUTUBRO/24</t>
  </si>
  <si>
    <t>Outubro</t>
  </si>
  <si>
    <t>% Total OUT/24 dentro do STATUS</t>
  </si>
  <si>
    <t>SMC</t>
  </si>
  <si>
    <t>Georreferenciamento das 3 Subprefeituras mais solicitadas em OUT/24 e os assuntos mais demandados em cada uma das subprefeituras</t>
  </si>
  <si>
    <t>Outros Órgãos</t>
  </si>
  <si>
    <t>Outros Municípios</t>
  </si>
  <si>
    <t>FOCCOSP</t>
  </si>
  <si>
    <t>Competência Estadual</t>
  </si>
  <si>
    <t>Órgão Externo 2024</t>
  </si>
  <si>
    <t>Manifestações sobre o BRT Aricanduva**</t>
  </si>
  <si>
    <t>Unidades PMSP - OUTUBRO 2024</t>
  </si>
  <si>
    <t>CHATBOT</t>
  </si>
  <si>
    <t>Encaminhamento de outros órgãos (Processo SEI, Memorando, Ofício, etc.) - referenciar na descrição</t>
  </si>
  <si>
    <t>Canal</t>
  </si>
  <si>
    <t>** A opção do serviço "Manifestações sobre o BRT Aricanduva" foi incluida para "testes de sistema" em outubro de 2024, portanto não foram contabilizadas em outras planilhas desse relatório.</t>
  </si>
  <si>
    <t>Secretaria Municipal de Urbanismo e Licenciamento</t>
  </si>
  <si>
    <t>Agência Reguladora de Serviços Públicos do Município de São Paulo</t>
  </si>
  <si>
    <t>Secretaria Executiva de Limpeza Urbana</t>
  </si>
  <si>
    <t>Secretaria Executiva de Mudanças Climáticas</t>
  </si>
  <si>
    <t>Não identificado*</t>
  </si>
  <si>
    <t>* Considera-se o campo “não identificado” todos os registros que não especificam o órgão denunciado, que não complementam essa informação, ou ainda que a narrativa não permita rastrear o órgão denunciado.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</si>
</sst>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7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tint="-4.9989318521683403E-2"/>
      <name val="Arial"/>
      <family val="2"/>
    </font>
    <font>
      <sz val="11"/>
      <color theme="0"/>
      <name val="Calibri"/>
      <family val="2"/>
      <scheme val="minor"/>
    </font>
    <font>
      <b/>
      <sz val="11"/>
      <color theme="1"/>
      <name val="Arial"/>
      <family val="2"/>
    </font>
    <font>
      <b/>
      <sz val="10"/>
      <name val="Arial"/>
      <family val="2"/>
    </font>
    <font>
      <b/>
      <sz val="10"/>
      <color theme="1"/>
      <name val="Arial"/>
      <family val="2"/>
    </font>
    <font>
      <sz val="10"/>
      <color theme="1"/>
      <name val="Calibri"/>
      <family val="2"/>
    </font>
    <font>
      <sz val="11"/>
      <color theme="0" tint="-4.9989318521683403E-2"/>
      <name val="Calibri"/>
      <family val="2"/>
    </font>
    <font>
      <b/>
      <sz val="11"/>
      <color theme="0" tint="-4.9989318521683403E-2"/>
      <name val="Calibri"/>
      <family val="2"/>
    </font>
    <font>
      <sz val="12"/>
      <color rgb="FF000000"/>
      <name val="Arial"/>
      <family val="2"/>
    </font>
  </fonts>
  <fills count="30">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theme="0"/>
        <bgColor indexed="64"/>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252">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medium">
        <color indexed="64"/>
      </top>
      <bottom/>
      <diagonal/>
    </border>
    <border>
      <left style="medium">
        <color rgb="FF000000"/>
      </left>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style="thin">
        <color rgb="FF000000"/>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rgb="FF000000"/>
      </top>
      <bottom style="thin">
        <color rgb="FF000000"/>
      </bottom>
      <diagonal/>
    </border>
    <border>
      <left style="thin">
        <color indexed="64"/>
      </left>
      <right/>
      <top/>
      <bottom/>
      <diagonal/>
    </border>
  </borders>
  <cellStyleXfs count="15">
    <xf numFmtId="0" fontId="0" fillId="0" borderId="0"/>
    <xf numFmtId="0" fontId="8" fillId="0" borderId="1" applyNumberFormat="0" applyFill="0" applyAlignment="0" applyProtection="0"/>
    <xf numFmtId="0" fontId="5" fillId="2" borderId="0" applyNumberFormat="0" applyBorder="0" applyAlignment="0" applyProtection="0"/>
    <xf numFmtId="0" fontId="6" fillId="3" borderId="0" applyNumberFormat="0" applyBorder="0" applyAlignment="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Border="0" applyProtection="0"/>
    <xf numFmtId="0" fontId="7" fillId="0" borderId="0" applyNumberForma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1" fillId="0" borderId="0"/>
  </cellStyleXfs>
  <cellXfs count="1104">
    <xf numFmtId="0" fontId="0" fillId="0" borderId="0" xfId="0"/>
    <xf numFmtId="0" fontId="9" fillId="0" borderId="0" xfId="0" applyFont="1"/>
    <xf numFmtId="1" fontId="0" fillId="0" borderId="0" xfId="0" applyNumberFormat="1"/>
    <xf numFmtId="165" fontId="0" fillId="0" borderId="0" xfId="0" applyNumberFormat="1"/>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0" borderId="0" xfId="0" applyFont="1" applyAlignment="1">
      <alignment horizontal="center"/>
    </xf>
    <xf numFmtId="3" fontId="10" fillId="0" borderId="5" xfId="0" applyNumberFormat="1" applyFont="1" applyBorder="1" applyAlignment="1">
      <alignment horizontal="center"/>
    </xf>
    <xf numFmtId="2" fontId="10" fillId="0" borderId="0" xfId="0" applyNumberFormat="1" applyFont="1" applyAlignment="1">
      <alignment horizontal="center"/>
    </xf>
    <xf numFmtId="0" fontId="10" fillId="0" borderId="0" xfId="0" applyFont="1"/>
    <xf numFmtId="165" fontId="10" fillId="0" borderId="0" xfId="0" applyNumberFormat="1" applyFont="1" applyAlignment="1">
      <alignment horizontal="center"/>
    </xf>
    <xf numFmtId="3" fontId="10" fillId="0" borderId="7" xfId="0" applyNumberFormat="1" applyFont="1" applyBorder="1" applyAlignment="1">
      <alignment horizontal="center"/>
    </xf>
    <xf numFmtId="2" fontId="0" fillId="0" borderId="0" xfId="0" applyNumberFormat="1"/>
    <xf numFmtId="0" fontId="11" fillId="0" borderId="10" xfId="0" applyFont="1" applyBorder="1" applyAlignment="1">
      <alignment horizontal="right"/>
    </xf>
    <xf numFmtId="0" fontId="11" fillId="0" borderId="3" xfId="0" applyFont="1" applyBorder="1" applyAlignment="1">
      <alignment horizontal="right"/>
    </xf>
    <xf numFmtId="3" fontId="10" fillId="0" borderId="12" xfId="0" applyNumberFormat="1" applyFont="1" applyBorder="1" applyAlignment="1">
      <alignment horizontal="center"/>
    </xf>
    <xf numFmtId="0" fontId="9" fillId="5" borderId="3" xfId="0" applyFont="1" applyFill="1" applyBorder="1" applyAlignment="1">
      <alignment horizontal="center" vertical="center" wrapText="1"/>
    </xf>
    <xf numFmtId="17" fontId="9" fillId="5" borderId="3" xfId="0" applyNumberFormat="1" applyFont="1" applyFill="1" applyBorder="1" applyAlignment="1">
      <alignment horizontal="center" vertical="center"/>
    </xf>
    <xf numFmtId="17" fontId="9" fillId="5" borderId="2" xfId="0" applyNumberFormat="1" applyFont="1" applyFill="1" applyBorder="1" applyAlignment="1">
      <alignment horizontal="center" vertical="center"/>
    </xf>
    <xf numFmtId="17" fontId="9" fillId="5" borderId="13" xfId="0" applyNumberFormat="1" applyFont="1" applyFill="1" applyBorder="1" applyAlignment="1">
      <alignment horizontal="center" vertical="center"/>
    </xf>
    <xf numFmtId="17" fontId="9" fillId="5" borderId="14"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0" fontId="9" fillId="0" borderId="4" xfId="0" applyFont="1" applyBorder="1"/>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8" xfId="0" applyFont="1" applyBorder="1" applyAlignment="1">
      <alignment horizontal="center" vertical="center"/>
    </xf>
    <xf numFmtId="0" fontId="10" fillId="0" borderId="19" xfId="0" applyFont="1" applyBorder="1" applyAlignment="1">
      <alignment horizontal="center"/>
    </xf>
    <xf numFmtId="0" fontId="10" fillId="0" borderId="20" xfId="0" applyFont="1" applyBorder="1" applyAlignment="1">
      <alignment horizontal="center" vertical="top"/>
    </xf>
    <xf numFmtId="0" fontId="10" fillId="0" borderId="21" xfId="0" applyFont="1" applyBorder="1" applyAlignment="1">
      <alignment horizontal="center"/>
    </xf>
    <xf numFmtId="0" fontId="9" fillId="0" borderId="4" xfId="0" applyFont="1" applyBorder="1" applyAlignment="1">
      <alignment horizontal="center"/>
    </xf>
    <xf numFmtId="165" fontId="9" fillId="0" borderId="16" xfId="0" applyNumberFormat="1" applyFont="1" applyBorder="1" applyAlignment="1">
      <alignment horizontal="center"/>
    </xf>
    <xf numFmtId="1" fontId="9" fillId="0" borderId="4" xfId="0" applyNumberFormat="1" applyFont="1" applyBorder="1" applyAlignment="1">
      <alignment horizontal="center"/>
    </xf>
    <xf numFmtId="0" fontId="12" fillId="0" borderId="0" xfId="0" applyFont="1" applyAlignment="1">
      <alignment wrapText="1"/>
    </xf>
    <xf numFmtId="0" fontId="9" fillId="0" borderId="6" xfId="0" applyFont="1" applyBorder="1"/>
    <xf numFmtId="0" fontId="10" fillId="0" borderId="22" xfId="0" applyFont="1" applyBorder="1" applyAlignment="1">
      <alignment horizontal="center"/>
    </xf>
    <xf numFmtId="0" fontId="10" fillId="0" borderId="23" xfId="0" applyFont="1" applyBorder="1" applyAlignment="1">
      <alignment horizontal="center"/>
    </xf>
    <xf numFmtId="0" fontId="10" fillId="0" borderId="20" xfId="0" applyFont="1" applyBorder="1" applyAlignment="1">
      <alignment horizontal="center"/>
    </xf>
    <xf numFmtId="0" fontId="10" fillId="0" borderId="20" xfId="0" applyFont="1" applyBorder="1" applyAlignment="1">
      <alignment horizontal="center" vertical="center"/>
    </xf>
    <xf numFmtId="0" fontId="10" fillId="0" borderId="24" xfId="0" applyFont="1" applyBorder="1" applyAlignment="1">
      <alignment horizontal="center"/>
    </xf>
    <xf numFmtId="0" fontId="9" fillId="0" borderId="6" xfId="0" applyFont="1" applyBorder="1" applyAlignment="1">
      <alignment horizontal="center"/>
    </xf>
    <xf numFmtId="165" fontId="9" fillId="0" borderId="22" xfId="0" applyNumberFormat="1" applyFont="1" applyBorder="1" applyAlignment="1">
      <alignment horizontal="center"/>
    </xf>
    <xf numFmtId="1" fontId="9" fillId="0" borderId="6" xfId="0" applyNumberFormat="1"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xf>
    <xf numFmtId="0" fontId="9" fillId="0" borderId="28" xfId="0" applyFont="1" applyBorder="1" applyAlignment="1">
      <alignment horizontal="center"/>
    </xf>
    <xf numFmtId="165" fontId="9" fillId="0" borderId="25" xfId="0" applyNumberFormat="1" applyFont="1" applyBorder="1" applyAlignment="1">
      <alignment horizontal="center"/>
    </xf>
    <xf numFmtId="1" fontId="9" fillId="0" borderId="28" xfId="0" applyNumberFormat="1" applyFont="1" applyBorder="1" applyAlignment="1">
      <alignment horizontal="center"/>
    </xf>
    <xf numFmtId="0" fontId="9" fillId="5" borderId="3"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 xfId="0" applyFont="1" applyFill="1" applyBorder="1" applyAlignment="1">
      <alignment horizontal="center"/>
    </xf>
    <xf numFmtId="1" fontId="9" fillId="5" borderId="3" xfId="0" applyNumberFormat="1" applyFont="1" applyFill="1" applyBorder="1" applyAlignment="1">
      <alignment horizontal="center"/>
    </xf>
    <xf numFmtId="17" fontId="9" fillId="5" borderId="31" xfId="0" applyNumberFormat="1" applyFont="1" applyFill="1" applyBorder="1" applyAlignment="1">
      <alignment horizontal="center" vertical="center"/>
    </xf>
    <xf numFmtId="1" fontId="10" fillId="0" borderId="18" xfId="0" applyNumberFormat="1" applyFont="1" applyBorder="1" applyAlignment="1">
      <alignment horizontal="center" vertical="center"/>
    </xf>
    <xf numFmtId="1" fontId="10" fillId="0" borderId="17" xfId="0" applyNumberFormat="1" applyFont="1" applyBorder="1" applyAlignment="1">
      <alignment horizontal="center"/>
    </xf>
    <xf numFmtId="3" fontId="9" fillId="0" borderId="3" xfId="0" applyNumberFormat="1" applyFont="1" applyBorder="1" applyAlignment="1">
      <alignment horizontal="center" vertical="center"/>
    </xf>
    <xf numFmtId="3" fontId="9" fillId="0" borderId="11" xfId="0" applyNumberFormat="1" applyFont="1" applyBorder="1" applyAlignment="1">
      <alignment horizontal="center" vertical="center"/>
    </xf>
    <xf numFmtId="2" fontId="9" fillId="0" borderId="3" xfId="0" applyNumberFormat="1" applyFont="1" applyBorder="1" applyAlignment="1">
      <alignment horizontal="center" vertical="center"/>
    </xf>
    <xf numFmtId="1" fontId="10" fillId="0" borderId="20" xfId="0" applyNumberFormat="1" applyFont="1" applyBorder="1" applyAlignment="1">
      <alignment horizontal="center" vertical="center"/>
    </xf>
    <xf numFmtId="1" fontId="10" fillId="0" borderId="23" xfId="0" applyNumberFormat="1" applyFont="1" applyBorder="1" applyAlignment="1">
      <alignment horizontal="center"/>
    </xf>
    <xf numFmtId="3" fontId="14" fillId="0" borderId="0" xfId="0" applyNumberFormat="1" applyFont="1" applyAlignment="1">
      <alignment horizontal="center" vertical="center"/>
    </xf>
    <xf numFmtId="3" fontId="0" fillId="0" borderId="0" xfId="0" applyNumberFormat="1"/>
    <xf numFmtId="0" fontId="16" fillId="0" borderId="0" xfId="0" applyFont="1"/>
    <xf numFmtId="164" fontId="0" fillId="0" borderId="0" xfId="0" applyNumberFormat="1"/>
    <xf numFmtId="0" fontId="17" fillId="0" borderId="0" xfId="0" applyFont="1"/>
    <xf numFmtId="3" fontId="17" fillId="0" borderId="0" xfId="0" applyNumberFormat="1" applyFont="1"/>
    <xf numFmtId="3" fontId="16" fillId="0" borderId="0" xfId="0" applyNumberFormat="1"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7" fontId="9" fillId="5" borderId="11" xfId="0" applyNumberFormat="1" applyFont="1" applyFill="1" applyBorder="1" applyAlignment="1">
      <alignment horizontal="center" vertical="center"/>
    </xf>
    <xf numFmtId="0" fontId="0" fillId="0" borderId="0" xfId="4" applyFont="1"/>
    <xf numFmtId="0" fontId="11" fillId="0" borderId="0" xfId="0" applyFont="1" applyAlignment="1">
      <alignment horizontal="right"/>
    </xf>
    <xf numFmtId="0" fontId="11" fillId="0" borderId="0" xfId="0" applyFont="1" applyAlignment="1">
      <alignment horizontal="center" vertical="center"/>
    </xf>
    <xf numFmtId="0" fontId="0" fillId="0" borderId="0" xfId="0" applyAlignment="1">
      <alignment horizontal="justify"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9" fillId="0" borderId="0" xfId="8" applyFont="1"/>
    <xf numFmtId="0" fontId="9" fillId="0" borderId="0" xfId="8" applyFont="1" applyAlignment="1">
      <alignment horizontal="center" vertical="center"/>
    </xf>
    <xf numFmtId="1" fontId="10" fillId="0" borderId="0" xfId="0" applyNumberFormat="1" applyFont="1"/>
    <xf numFmtId="0" fontId="18" fillId="0" borderId="0" xfId="0" applyFont="1"/>
    <xf numFmtId="0" fontId="10" fillId="0" borderId="0" xfId="0" applyFont="1" applyAlignment="1">
      <alignment horizontal="center" vertical="center"/>
    </xf>
    <xf numFmtId="0" fontId="9" fillId="0" borderId="4" xfId="0" applyFont="1" applyBorder="1" applyAlignment="1">
      <alignment horizontal="center" vertical="center"/>
    </xf>
    <xf numFmtId="1" fontId="9" fillId="0" borderId="43" xfId="0" applyNumberFormat="1" applyFont="1" applyBorder="1" applyAlignment="1">
      <alignment horizontal="center"/>
    </xf>
    <xf numFmtId="0" fontId="9" fillId="0" borderId="41" xfId="0" applyFont="1" applyBorder="1" applyAlignment="1">
      <alignment horizontal="center" vertical="center"/>
    </xf>
    <xf numFmtId="1" fontId="9" fillId="0" borderId="34" xfId="0" applyNumberFormat="1" applyFont="1" applyBorder="1" applyAlignment="1">
      <alignment horizontal="center"/>
    </xf>
    <xf numFmtId="0" fontId="9" fillId="0" borderId="10" xfId="0" applyFont="1" applyBorder="1" applyAlignment="1">
      <alignment horizontal="center" vertical="center"/>
    </xf>
    <xf numFmtId="1" fontId="9" fillId="0" borderId="45" xfId="0" applyNumberFormat="1" applyFont="1" applyBorder="1" applyAlignment="1">
      <alignment horizontal="center"/>
    </xf>
    <xf numFmtId="0" fontId="9" fillId="5" borderId="3" xfId="0" applyFont="1" applyFill="1" applyBorder="1" applyAlignment="1">
      <alignment horizontal="right"/>
    </xf>
    <xf numFmtId="0" fontId="7" fillId="0" borderId="0" xfId="0" applyFont="1" applyAlignment="1">
      <alignment wrapText="1"/>
    </xf>
    <xf numFmtId="0" fontId="7" fillId="0" borderId="0" xfId="0" applyFont="1"/>
    <xf numFmtId="0" fontId="7"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center"/>
    </xf>
    <xf numFmtId="1" fontId="10" fillId="0" borderId="0" xfId="0" applyNumberFormat="1" applyFont="1" applyAlignment="1">
      <alignment horizontal="center"/>
    </xf>
    <xf numFmtId="0" fontId="10" fillId="0" borderId="35" xfId="0" applyFont="1" applyBorder="1"/>
    <xf numFmtId="1" fontId="10" fillId="0" borderId="20" xfId="0" applyNumberFormat="1" applyFont="1" applyBorder="1"/>
    <xf numFmtId="0" fontId="10" fillId="0" borderId="20" xfId="0" applyFont="1" applyBorder="1"/>
    <xf numFmtId="0" fontId="10" fillId="0" borderId="23" xfId="0" applyFont="1" applyBorder="1"/>
    <xf numFmtId="0" fontId="10" fillId="0" borderId="0" xfId="0" applyFont="1" applyAlignment="1">
      <alignment vertical="center"/>
    </xf>
    <xf numFmtId="0" fontId="9" fillId="4" borderId="10" xfId="0" applyFont="1" applyFill="1" applyBorder="1" applyAlignment="1">
      <alignment horizontal="center"/>
    </xf>
    <xf numFmtId="3" fontId="10" fillId="0" borderId="4" xfId="0" applyNumberFormat="1" applyFont="1" applyBorder="1" applyAlignment="1">
      <alignment horizontal="center"/>
    </xf>
    <xf numFmtId="3" fontId="10" fillId="0" borderId="6" xfId="0" applyNumberFormat="1" applyFont="1" applyBorder="1" applyAlignment="1">
      <alignment horizontal="center"/>
    </xf>
    <xf numFmtId="0" fontId="9" fillId="4" borderId="15" xfId="0" applyFont="1" applyFill="1" applyBorder="1" applyAlignment="1">
      <alignment horizontal="center"/>
    </xf>
    <xf numFmtId="0" fontId="9" fillId="4" borderId="46" xfId="0" applyFont="1" applyFill="1" applyBorder="1" applyAlignment="1">
      <alignment horizontal="center"/>
    </xf>
    <xf numFmtId="1" fontId="9" fillId="5" borderId="3" xfId="0" applyNumberFormat="1" applyFont="1" applyFill="1" applyBorder="1" applyAlignment="1">
      <alignment horizontal="center" vertical="center"/>
    </xf>
    <xf numFmtId="0" fontId="11" fillId="5" borderId="3" xfId="0" applyFont="1" applyFill="1" applyBorder="1" applyAlignment="1">
      <alignment horizontal="right"/>
    </xf>
    <xf numFmtId="1" fontId="11" fillId="5" borderId="29" xfId="0" applyNumberFormat="1" applyFont="1" applyFill="1" applyBorder="1" applyAlignment="1">
      <alignment horizontal="center"/>
    </xf>
    <xf numFmtId="17" fontId="9" fillId="0" borderId="0" xfId="0" applyNumberFormat="1" applyFont="1" applyAlignment="1">
      <alignment horizontal="center"/>
    </xf>
    <xf numFmtId="1" fontId="9" fillId="0" borderId="0" xfId="0" applyNumberFormat="1" applyFont="1" applyAlignment="1">
      <alignment horizontal="center"/>
    </xf>
    <xf numFmtId="1" fontId="0" fillId="0" borderId="0" xfId="0" applyNumberFormat="1" applyAlignment="1">
      <alignment horizontal="center"/>
    </xf>
    <xf numFmtId="0" fontId="0" fillId="0" borderId="0" xfId="4" applyFont="1" applyAlignment="1">
      <alignment horizontal="center" vertical="center"/>
    </xf>
    <xf numFmtId="1" fontId="0" fillId="0" borderId="0" xfId="0" applyNumberFormat="1" applyAlignment="1">
      <alignment horizontal="center" vertical="center"/>
    </xf>
    <xf numFmtId="17" fontId="9" fillId="0" borderId="0" xfId="0" applyNumberFormat="1" applyFont="1" applyAlignment="1">
      <alignment horizontal="center" vertical="center"/>
    </xf>
    <xf numFmtId="1" fontId="9" fillId="0" borderId="0" xfId="0" applyNumberFormat="1" applyFont="1" applyAlignment="1">
      <alignment horizontal="center" vertical="center"/>
    </xf>
    <xf numFmtId="1" fontId="11" fillId="0" borderId="0" xfId="0" applyNumberFormat="1" applyFont="1" applyAlignment="1">
      <alignment horizontal="center"/>
    </xf>
    <xf numFmtId="0" fontId="19" fillId="0" borderId="0" xfId="0" applyFont="1"/>
    <xf numFmtId="17" fontId="9" fillId="5" borderId="3" xfId="0" applyNumberFormat="1" applyFont="1" applyFill="1" applyBorder="1" applyAlignment="1">
      <alignment horizontal="center"/>
    </xf>
    <xf numFmtId="0" fontId="19" fillId="0" borderId="0" xfId="4" applyFont="1"/>
    <xf numFmtId="0" fontId="11" fillId="0" borderId="0" xfId="0" applyFont="1"/>
    <xf numFmtId="0" fontId="20" fillId="0" borderId="0" xfId="0" applyFont="1"/>
    <xf numFmtId="0" fontId="19" fillId="0" borderId="0" xfId="0" applyFont="1" applyAlignment="1">
      <alignment horizontal="center" vertical="center"/>
    </xf>
    <xf numFmtId="0" fontId="9" fillId="0" borderId="0" xfId="8" applyFont="1" applyAlignment="1">
      <alignment horizontal="center"/>
    </xf>
    <xf numFmtId="0" fontId="9" fillId="0" borderId="0" xfId="0" applyFont="1" applyAlignment="1">
      <alignment horizontal="left"/>
    </xf>
    <xf numFmtId="0" fontId="9" fillId="5" borderId="3" xfId="0" applyFont="1" applyFill="1" applyBorder="1" applyAlignment="1">
      <alignment horizontal="left"/>
    </xf>
    <xf numFmtId="17" fontId="9" fillId="5" borderId="14" xfId="0" applyNumberFormat="1" applyFont="1" applyFill="1" applyBorder="1" applyAlignment="1">
      <alignment horizontal="center"/>
    </xf>
    <xf numFmtId="17" fontId="9" fillId="5" borderId="31" xfId="0" applyNumberFormat="1" applyFont="1" applyFill="1" applyBorder="1" applyAlignment="1">
      <alignment horizontal="center"/>
    </xf>
    <xf numFmtId="17" fontId="9" fillId="5" borderId="30" xfId="0" applyNumberFormat="1" applyFont="1" applyFill="1" applyBorder="1" applyAlignment="1">
      <alignment horizontal="center"/>
    </xf>
    <xf numFmtId="0" fontId="10" fillId="0" borderId="19" xfId="0" applyFont="1" applyBorder="1" applyAlignment="1">
      <alignment horizontal="left"/>
    </xf>
    <xf numFmtId="0" fontId="10" fillId="0" borderId="48" xfId="0" applyFont="1" applyBorder="1" applyAlignment="1">
      <alignment horizontal="center"/>
    </xf>
    <xf numFmtId="1" fontId="9" fillId="0" borderId="5" xfId="0" applyNumberFormat="1" applyFont="1" applyBorder="1" applyAlignment="1">
      <alignment horizontal="center"/>
    </xf>
    <xf numFmtId="1" fontId="9" fillId="0" borderId="22" xfId="0" applyNumberFormat="1" applyFont="1" applyBorder="1" applyAlignment="1">
      <alignment horizontal="center"/>
    </xf>
    <xf numFmtId="2" fontId="9" fillId="0" borderId="6" xfId="0" applyNumberFormat="1" applyFont="1" applyBorder="1" applyAlignment="1">
      <alignment horizontal="center"/>
    </xf>
    <xf numFmtId="0" fontId="10" fillId="0" borderId="20" xfId="0" applyFont="1" applyBorder="1" applyAlignment="1">
      <alignment horizontal="left"/>
    </xf>
    <xf numFmtId="0" fontId="10" fillId="0" borderId="42" xfId="0" applyFont="1" applyBorder="1" applyAlignment="1">
      <alignment horizontal="center"/>
    </xf>
    <xf numFmtId="1" fontId="9" fillId="0" borderId="7" xfId="0" applyNumberFormat="1" applyFont="1" applyBorder="1" applyAlignment="1">
      <alignment horizontal="center"/>
    </xf>
    <xf numFmtId="0" fontId="10" fillId="0" borderId="44" xfId="0" applyFont="1" applyBorder="1" applyAlignment="1">
      <alignment horizontal="center"/>
    </xf>
    <xf numFmtId="0" fontId="10" fillId="0" borderId="26" xfId="0" applyFont="1" applyBorder="1" applyAlignment="1">
      <alignment horizontal="left"/>
    </xf>
    <xf numFmtId="0" fontId="10" fillId="0" borderId="49" xfId="0" applyFont="1" applyBorder="1" applyAlignment="1">
      <alignment horizontal="center"/>
    </xf>
    <xf numFmtId="0" fontId="10" fillId="0" borderId="38" xfId="0" applyFont="1" applyBorder="1" applyAlignment="1">
      <alignment horizontal="center"/>
    </xf>
    <xf numFmtId="0" fontId="10" fillId="0" borderId="38" xfId="0" applyFont="1" applyBorder="1" applyAlignment="1">
      <alignment horizontal="center" vertical="center"/>
    </xf>
    <xf numFmtId="1" fontId="9" fillId="0" borderId="9" xfId="0" applyNumberFormat="1" applyFont="1" applyBorder="1" applyAlignment="1">
      <alignment horizontal="center"/>
    </xf>
    <xf numFmtId="1" fontId="9" fillId="0" borderId="25" xfId="0" applyNumberFormat="1" applyFont="1" applyBorder="1" applyAlignment="1">
      <alignment horizontal="center"/>
    </xf>
    <xf numFmtId="2" fontId="9" fillId="0" borderId="28" xfId="0" applyNumberFormat="1" applyFont="1" applyBorder="1" applyAlignment="1">
      <alignment horizontal="center"/>
    </xf>
    <xf numFmtId="1" fontId="9" fillId="5" borderId="50" xfId="0" applyNumberFormat="1" applyFont="1" applyFill="1" applyBorder="1" applyAlignment="1">
      <alignment horizontal="center"/>
    </xf>
    <xf numFmtId="2" fontId="9" fillId="5" borderId="11" xfId="0" applyNumberFormat="1" applyFont="1" applyFill="1" applyBorder="1" applyAlignment="1">
      <alignment horizontal="center"/>
    </xf>
    <xf numFmtId="0" fontId="21" fillId="0" borderId="0" xfId="0" applyFont="1" applyAlignment="1">
      <alignment horizontal="left"/>
    </xf>
    <xf numFmtId="0" fontId="22" fillId="0" borderId="0" xfId="0" applyFont="1"/>
    <xf numFmtId="1" fontId="10" fillId="0" borderId="19" xfId="0" applyNumberFormat="1" applyFont="1" applyBorder="1" applyAlignment="1">
      <alignment horizontal="center"/>
    </xf>
    <xf numFmtId="1" fontId="9" fillId="0" borderId="16" xfId="0" applyNumberFormat="1" applyFont="1" applyBorder="1" applyAlignment="1">
      <alignment horizontal="center"/>
    </xf>
    <xf numFmtId="1" fontId="10" fillId="0" borderId="20" xfId="0" applyNumberFormat="1" applyFont="1" applyBorder="1" applyAlignment="1">
      <alignment horizontal="center"/>
    </xf>
    <xf numFmtId="1" fontId="10" fillId="0" borderId="26" xfId="0" applyNumberFormat="1" applyFont="1" applyBorder="1" applyAlignment="1">
      <alignment horizontal="center"/>
    </xf>
    <xf numFmtId="1" fontId="9" fillId="5" borderId="11" xfId="0" applyNumberFormat="1" applyFont="1" applyFill="1" applyBorder="1" applyAlignment="1">
      <alignment horizontal="center"/>
    </xf>
    <xf numFmtId="3" fontId="10" fillId="0" borderId="33" xfId="0" applyNumberFormat="1" applyFont="1" applyBorder="1" applyAlignment="1">
      <alignment horizontal="center"/>
    </xf>
    <xf numFmtId="0" fontId="9" fillId="5" borderId="29" xfId="0" applyFont="1" applyFill="1" applyBorder="1" applyAlignment="1">
      <alignment horizontal="center"/>
    </xf>
    <xf numFmtId="1" fontId="9" fillId="0" borderId="41" xfId="0" applyNumberFormat="1" applyFont="1" applyBorder="1" applyAlignment="1">
      <alignment horizontal="center"/>
    </xf>
    <xf numFmtId="1" fontId="9" fillId="0" borderId="53" xfId="0" applyNumberFormat="1" applyFont="1" applyBorder="1" applyAlignment="1">
      <alignment horizontal="center"/>
    </xf>
    <xf numFmtId="1" fontId="9" fillId="0" borderId="3" xfId="0" applyNumberFormat="1" applyFont="1" applyBorder="1" applyAlignment="1">
      <alignment horizontal="center"/>
    </xf>
    <xf numFmtId="1" fontId="9" fillId="0" borderId="11" xfId="0" applyNumberFormat="1" applyFont="1" applyBorder="1" applyAlignment="1">
      <alignment horizontal="center"/>
    </xf>
    <xf numFmtId="1" fontId="9" fillId="5" borderId="10" xfId="0" applyNumberFormat="1" applyFont="1" applyFill="1" applyBorder="1" applyAlignment="1">
      <alignment horizontal="center"/>
    </xf>
    <xf numFmtId="0" fontId="9" fillId="0" borderId="0" xfId="0" applyFont="1" applyAlignment="1">
      <alignment horizontal="right"/>
    </xf>
    <xf numFmtId="0" fontId="7" fillId="0" borderId="0" xfId="0" applyFont="1" applyAlignment="1">
      <alignment horizontal="center" wrapText="1"/>
    </xf>
    <xf numFmtId="0" fontId="7" fillId="0" borderId="0" xfId="0" applyFont="1" applyAlignment="1">
      <alignment horizontal="center"/>
    </xf>
    <xf numFmtId="0" fontId="24" fillId="0" borderId="0" xfId="0" applyFont="1"/>
    <xf numFmtId="0" fontId="22" fillId="0" borderId="0" xfId="0" applyFont="1" applyAlignment="1">
      <alignment horizontal="left"/>
    </xf>
    <xf numFmtId="0" fontId="22" fillId="0" borderId="0" xfId="0" applyFont="1" applyAlignment="1">
      <alignment horizontal="center"/>
    </xf>
    <xf numFmtId="0" fontId="22" fillId="0" borderId="0" xfId="0" applyFont="1" applyAlignment="1">
      <alignment horizontal="center" vertical="center"/>
    </xf>
    <xf numFmtId="1" fontId="22" fillId="0" borderId="0" xfId="0" applyNumberFormat="1" applyFont="1" applyAlignment="1">
      <alignment horizontal="center"/>
    </xf>
    <xf numFmtId="0" fontId="18" fillId="0" borderId="0" xfId="0" applyFont="1" applyAlignment="1">
      <alignment horizontal="center"/>
    </xf>
    <xf numFmtId="0" fontId="9" fillId="0" borderId="0" xfId="8" applyFont="1" applyAlignment="1">
      <alignment horizontal="left"/>
    </xf>
    <xf numFmtId="0" fontId="0" fillId="0" borderId="0" xfId="0" applyAlignment="1">
      <alignment horizontal="left"/>
    </xf>
    <xf numFmtId="17" fontId="13" fillId="5" borderId="3" xfId="0" applyNumberFormat="1" applyFont="1" applyFill="1" applyBorder="1" applyAlignment="1">
      <alignment horizontal="center" vertical="center"/>
    </xf>
    <xf numFmtId="17" fontId="13" fillId="5" borderId="11" xfId="0" applyNumberFormat="1" applyFont="1" applyFill="1" applyBorder="1" applyAlignment="1">
      <alignment horizontal="center" vertical="center"/>
    </xf>
    <xf numFmtId="17" fontId="13" fillId="5" borderId="30" xfId="0" applyNumberFormat="1" applyFont="1" applyFill="1" applyBorder="1" applyAlignment="1">
      <alignment horizontal="center" vertical="center"/>
    </xf>
    <xf numFmtId="165" fontId="13" fillId="5" borderId="31" xfId="0" applyNumberFormat="1" applyFont="1" applyFill="1" applyBorder="1" applyAlignment="1">
      <alignment horizontal="center" wrapText="1"/>
    </xf>
    <xf numFmtId="0" fontId="10" fillId="0" borderId="54" xfId="0" applyFont="1" applyBorder="1" applyAlignment="1">
      <alignment horizontal="center"/>
    </xf>
    <xf numFmtId="1" fontId="9" fillId="0" borderId="4" xfId="0" applyNumberFormat="1" applyFont="1" applyBorder="1" applyAlignment="1">
      <alignment horizontal="center" vertical="center"/>
    </xf>
    <xf numFmtId="1" fontId="9" fillId="0" borderId="54" xfId="0" applyNumberFormat="1" applyFont="1" applyBorder="1" applyAlignment="1">
      <alignment horizontal="center" vertical="center"/>
    </xf>
    <xf numFmtId="165" fontId="9" fillId="0" borderId="4" xfId="0" applyNumberFormat="1" applyFont="1" applyBorder="1" applyAlignment="1">
      <alignment horizontal="center" vertical="center"/>
    </xf>
    <xf numFmtId="1" fontId="9" fillId="0" borderId="6" xfId="0" applyNumberFormat="1" applyFont="1" applyBorder="1" applyAlignment="1">
      <alignment horizontal="center" vertical="center"/>
    </xf>
    <xf numFmtId="1" fontId="9" fillId="0" borderId="22" xfId="0" applyNumberFormat="1" applyFont="1" applyBorder="1" applyAlignment="1">
      <alignment horizontal="center" vertical="center"/>
    </xf>
    <xf numFmtId="165" fontId="9" fillId="0" borderId="6"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25" xfId="0" applyNumberFormat="1" applyFont="1" applyBorder="1" applyAlignment="1">
      <alignment horizontal="center" vertical="center"/>
    </xf>
    <xf numFmtId="0" fontId="9" fillId="5" borderId="29" xfId="0" applyFont="1" applyFill="1" applyBorder="1" applyAlignment="1">
      <alignment horizontal="left"/>
    </xf>
    <xf numFmtId="1" fontId="9" fillId="5" borderId="11" xfId="0" applyNumberFormat="1" applyFont="1" applyFill="1" applyBorder="1" applyAlignment="1">
      <alignment horizontal="center" vertical="center"/>
    </xf>
    <xf numFmtId="1" fontId="9" fillId="5" borderId="30" xfId="0" applyNumberFormat="1" applyFont="1" applyFill="1" applyBorder="1" applyAlignment="1">
      <alignment horizontal="center"/>
    </xf>
    <xf numFmtId="165" fontId="9" fillId="5" borderId="3" xfId="0" applyNumberFormat="1" applyFont="1" applyFill="1" applyBorder="1" applyAlignment="1">
      <alignment horizontal="center"/>
    </xf>
    <xf numFmtId="1" fontId="19" fillId="0" borderId="0" xfId="0" applyNumberFormat="1" applyFont="1"/>
    <xf numFmtId="0" fontId="25" fillId="0" borderId="0" xfId="0" applyFont="1"/>
    <xf numFmtId="3" fontId="10" fillId="0" borderId="32" xfId="0" applyNumberFormat="1" applyFont="1" applyBorder="1" applyAlignment="1">
      <alignment horizontal="center"/>
    </xf>
    <xf numFmtId="1" fontId="10" fillId="0" borderId="34" xfId="0" applyNumberFormat="1" applyFont="1" applyBorder="1" applyAlignment="1">
      <alignment horizontal="center"/>
    </xf>
    <xf numFmtId="0" fontId="10" fillId="0" borderId="0" xfId="0" applyFont="1" applyAlignment="1">
      <alignment wrapText="1"/>
    </xf>
    <xf numFmtId="0" fontId="26" fillId="0" borderId="60" xfId="0" applyFont="1" applyBorder="1" applyAlignment="1">
      <alignment horizontal="center" vertical="center" wrapText="1"/>
    </xf>
    <xf numFmtId="17" fontId="13" fillId="6" borderId="2" xfId="0" applyNumberFormat="1" applyFont="1" applyFill="1" applyBorder="1" applyAlignment="1">
      <alignment horizontal="center" vertical="center" wrapText="1"/>
    </xf>
    <xf numFmtId="17" fontId="13" fillId="6" borderId="13" xfId="0" applyNumberFormat="1" applyFont="1" applyFill="1" applyBorder="1" applyAlignment="1">
      <alignment horizontal="center" vertical="center" wrapText="1"/>
    </xf>
    <xf numFmtId="17" fontId="13" fillId="6" borderId="31" xfId="0" applyNumberFormat="1" applyFont="1" applyFill="1" applyBorder="1" applyAlignment="1">
      <alignment horizontal="center" vertical="center" wrapText="1"/>
    </xf>
    <xf numFmtId="17" fontId="13" fillId="5" borderId="2" xfId="0" applyNumberFormat="1" applyFont="1" applyFill="1" applyBorder="1" applyAlignment="1">
      <alignment horizontal="center" vertical="center" wrapText="1"/>
    </xf>
    <xf numFmtId="0" fontId="13" fillId="5" borderId="13" xfId="0" applyFont="1" applyFill="1" applyBorder="1" applyAlignment="1">
      <alignment horizontal="center" vertical="center" wrapText="1"/>
    </xf>
    <xf numFmtId="2" fontId="27"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0" fontId="26" fillId="0" borderId="60" xfId="0" applyFont="1" applyBorder="1" applyAlignment="1">
      <alignment horizontal="center"/>
    </xf>
    <xf numFmtId="0" fontId="28" fillId="7" borderId="61" xfId="0" applyFont="1" applyFill="1" applyBorder="1"/>
    <xf numFmtId="0" fontId="28" fillId="7" borderId="58" xfId="0" applyFont="1" applyFill="1" applyBorder="1"/>
    <xf numFmtId="0" fontId="28" fillId="7" borderId="2" xfId="0" applyFont="1" applyFill="1" applyBorder="1"/>
    <xf numFmtId="1" fontId="28" fillId="7" borderId="14" xfId="0" applyNumberFormat="1" applyFont="1" applyFill="1" applyBorder="1"/>
    <xf numFmtId="2" fontId="28" fillId="7" borderId="2" xfId="0" applyNumberFormat="1" applyFont="1" applyFill="1" applyBorder="1"/>
    <xf numFmtId="2" fontId="28" fillId="7" borderId="31" xfId="0" applyNumberFormat="1" applyFont="1" applyFill="1" applyBorder="1"/>
    <xf numFmtId="0" fontId="28" fillId="0" borderId="32" xfId="0" applyFont="1" applyBorder="1" applyAlignment="1">
      <alignment vertical="center"/>
    </xf>
    <xf numFmtId="0" fontId="28" fillId="0" borderId="33" xfId="0" applyFont="1" applyBorder="1"/>
    <xf numFmtId="0" fontId="28" fillId="0" borderId="18" xfId="0" applyFont="1" applyBorder="1"/>
    <xf numFmtId="0" fontId="26" fillId="0" borderId="32" xfId="0" applyFont="1" applyBorder="1"/>
    <xf numFmtId="1" fontId="26" fillId="0" borderId="4" xfId="0" applyNumberFormat="1" applyFont="1" applyBorder="1"/>
    <xf numFmtId="2" fontId="26" fillId="0" borderId="5" xfId="0" applyNumberFormat="1" applyFont="1" applyBorder="1"/>
    <xf numFmtId="0" fontId="28" fillId="0" borderId="24" xfId="0" applyFont="1" applyBorder="1" applyAlignment="1">
      <alignment vertical="center"/>
    </xf>
    <xf numFmtId="0" fontId="28" fillId="0" borderId="35" xfId="0" applyFont="1" applyBorder="1"/>
    <xf numFmtId="0" fontId="28" fillId="0" borderId="20" xfId="0" applyFont="1" applyBorder="1"/>
    <xf numFmtId="0" fontId="26" fillId="0" borderId="34" xfId="0" applyFont="1" applyBorder="1"/>
    <xf numFmtId="1" fontId="26" fillId="0" borderId="6" xfId="0" applyNumberFormat="1" applyFont="1" applyBorder="1"/>
    <xf numFmtId="2" fontId="26" fillId="0" borderId="62" xfId="0" applyNumberFormat="1" applyFont="1" applyBorder="1"/>
    <xf numFmtId="0" fontId="28" fillId="0" borderId="63" xfId="0" applyFont="1" applyBorder="1" applyAlignment="1">
      <alignment horizontal="left"/>
    </xf>
    <xf numFmtId="0" fontId="28" fillId="0" borderId="37" xfId="0" applyFont="1" applyBorder="1"/>
    <xf numFmtId="0" fontId="28" fillId="0" borderId="38" xfId="0" applyFont="1" applyBorder="1"/>
    <xf numFmtId="0" fontId="26" fillId="0" borderId="36" xfId="0" applyFont="1" applyBorder="1"/>
    <xf numFmtId="1" fontId="26" fillId="0" borderId="8" xfId="0" applyNumberFormat="1" applyFont="1" applyBorder="1"/>
    <xf numFmtId="2" fontId="26" fillId="7" borderId="15" xfId="0" applyNumberFormat="1" applyFont="1" applyFill="1" applyBorder="1"/>
    <xf numFmtId="0" fontId="29" fillId="5" borderId="3" xfId="0" applyFont="1" applyFill="1" applyBorder="1" applyAlignment="1">
      <alignment horizontal="left" wrapText="1"/>
    </xf>
    <xf numFmtId="0" fontId="28" fillId="5" borderId="64" xfId="0" applyFont="1" applyFill="1" applyBorder="1"/>
    <xf numFmtId="0" fontId="28" fillId="5" borderId="40" xfId="0" applyFont="1" applyFill="1" applyBorder="1"/>
    <xf numFmtId="1" fontId="26" fillId="8" borderId="3" xfId="0" applyNumberFormat="1" applyFont="1" applyFill="1" applyBorder="1"/>
    <xf numFmtId="2" fontId="26" fillId="5" borderId="62" xfId="0" applyNumberFormat="1" applyFont="1" applyFill="1" applyBorder="1"/>
    <xf numFmtId="2" fontId="26" fillId="7" borderId="62" xfId="0" applyNumberFormat="1" applyFont="1" applyFill="1" applyBorder="1"/>
    <xf numFmtId="0" fontId="26" fillId="9" borderId="3" xfId="0" applyFont="1" applyFill="1" applyBorder="1" applyAlignment="1">
      <alignment horizontal="left"/>
    </xf>
    <xf numFmtId="0" fontId="26" fillId="9" borderId="65" xfId="0" applyFont="1" applyFill="1" applyBorder="1"/>
    <xf numFmtId="0" fontId="26" fillId="0" borderId="10" xfId="0" applyFont="1" applyBorder="1"/>
    <xf numFmtId="1" fontId="26" fillId="0" borderId="0" xfId="0" applyNumberFormat="1" applyFont="1"/>
    <xf numFmtId="2" fontId="26" fillId="7" borderId="3" xfId="0" applyNumberFormat="1" applyFont="1" applyFill="1" applyBorder="1"/>
    <xf numFmtId="0" fontId="28" fillId="7" borderId="63" xfId="0" applyFont="1" applyFill="1" applyBorder="1"/>
    <xf numFmtId="0" fontId="28" fillId="7" borderId="15" xfId="0" applyFont="1" applyFill="1" applyBorder="1"/>
    <xf numFmtId="0" fontId="28" fillId="7" borderId="0" xfId="0" applyFont="1" applyFill="1"/>
    <xf numFmtId="0" fontId="28" fillId="7" borderId="41" xfId="0" applyFont="1" applyFill="1" applyBorder="1"/>
    <xf numFmtId="1" fontId="28" fillId="7" borderId="54" xfId="0" applyNumberFormat="1" applyFont="1" applyFill="1" applyBorder="1"/>
    <xf numFmtId="2" fontId="28" fillId="7" borderId="41" xfId="0" applyNumberFormat="1" applyFont="1" applyFill="1" applyBorder="1"/>
    <xf numFmtId="2" fontId="28" fillId="7" borderId="53" xfId="0" applyNumberFormat="1" applyFont="1" applyFill="1" applyBorder="1"/>
    <xf numFmtId="0" fontId="26" fillId="0" borderId="3" xfId="0" applyFont="1" applyBorder="1" applyAlignment="1">
      <alignment horizontal="center"/>
    </xf>
    <xf numFmtId="0" fontId="28" fillId="7" borderId="31" xfId="0" applyFont="1" applyFill="1" applyBorder="1"/>
    <xf numFmtId="0" fontId="28" fillId="7" borderId="6" xfId="0" applyFont="1" applyFill="1" applyBorder="1"/>
    <xf numFmtId="1" fontId="28" fillId="7" borderId="22" xfId="0" applyNumberFormat="1" applyFont="1" applyFill="1" applyBorder="1"/>
    <xf numFmtId="2" fontId="28" fillId="7" borderId="6" xfId="0" applyNumberFormat="1" applyFont="1" applyFill="1" applyBorder="1"/>
    <xf numFmtId="2" fontId="28" fillId="7" borderId="7" xfId="0" applyNumberFormat="1" applyFont="1" applyFill="1" applyBorder="1"/>
    <xf numFmtId="0" fontId="28" fillId="0" borderId="63" xfId="0" applyFont="1" applyBorder="1"/>
    <xf numFmtId="0" fontId="28" fillId="0" borderId="55" xfId="0" applyFont="1" applyBorder="1"/>
    <xf numFmtId="0" fontId="28" fillId="0" borderId="56" xfId="0" applyFont="1" applyBorder="1"/>
    <xf numFmtId="0" fontId="28" fillId="0" borderId="57" xfId="0" applyFont="1" applyBorder="1"/>
    <xf numFmtId="0" fontId="26" fillId="0" borderId="62" xfId="0" applyFont="1" applyBorder="1"/>
    <xf numFmtId="1" fontId="26" fillId="0" borderId="25" xfId="0" applyNumberFormat="1" applyFont="1" applyBorder="1"/>
    <xf numFmtId="2" fontId="26" fillId="7" borderId="28" xfId="0" applyNumberFormat="1" applyFont="1" applyFill="1" applyBorder="1"/>
    <xf numFmtId="0" fontId="26" fillId="7" borderId="41" xfId="0" applyFont="1" applyFill="1" applyBorder="1"/>
    <xf numFmtId="1" fontId="26" fillId="7" borderId="0" xfId="0" applyNumberFormat="1" applyFont="1" applyFill="1"/>
    <xf numFmtId="2" fontId="26" fillId="7" borderId="46" xfId="0" applyNumberFormat="1" applyFont="1" applyFill="1" applyBorder="1"/>
    <xf numFmtId="2" fontId="26" fillId="7" borderId="53" xfId="0" applyNumberFormat="1" applyFont="1" applyFill="1" applyBorder="1"/>
    <xf numFmtId="0" fontId="26" fillId="0" borderId="8" xfId="0" applyFont="1" applyBorder="1"/>
    <xf numFmtId="1" fontId="26" fillId="0" borderId="3" xfId="0" applyNumberFormat="1" applyFont="1" applyBorder="1"/>
    <xf numFmtId="2" fontId="26" fillId="0" borderId="9" xfId="0" applyNumberFormat="1" applyFont="1" applyBorder="1"/>
    <xf numFmtId="0" fontId="28" fillId="0" borderId="0" xfId="0" applyFont="1"/>
    <xf numFmtId="0" fontId="13" fillId="4" borderId="3" xfId="0" applyFont="1" applyFill="1" applyBorder="1" applyAlignment="1">
      <alignment horizontal="center"/>
    </xf>
    <xf numFmtId="3" fontId="7" fillId="0" borderId="5" xfId="0" applyNumberFormat="1" applyFont="1" applyBorder="1" applyAlignment="1">
      <alignment horizontal="center"/>
    </xf>
    <xf numFmtId="2" fontId="7" fillId="0" borderId="6" xfId="0" applyNumberFormat="1" applyFont="1" applyBorder="1" applyAlignment="1">
      <alignment horizontal="center"/>
    </xf>
    <xf numFmtId="3" fontId="11" fillId="0" borderId="3" xfId="0" applyNumberFormat="1" applyFont="1" applyBorder="1"/>
    <xf numFmtId="2" fontId="7" fillId="0" borderId="0" xfId="0" applyNumberFormat="1" applyFont="1" applyAlignment="1">
      <alignment horizontal="center"/>
    </xf>
    <xf numFmtId="0" fontId="28" fillId="0" borderId="0" xfId="0" applyFont="1" applyAlignment="1">
      <alignment wrapText="1"/>
    </xf>
    <xf numFmtId="0" fontId="26" fillId="0" borderId="55" xfId="0" applyFont="1" applyBorder="1" applyAlignment="1">
      <alignment horizontal="left" wrapText="1"/>
    </xf>
    <xf numFmtId="0" fontId="26" fillId="0" borderId="56" xfId="0" applyFont="1" applyBorder="1" applyAlignment="1">
      <alignment horizontal="left" wrapText="1"/>
    </xf>
    <xf numFmtId="0" fontId="26" fillId="0" borderId="66" xfId="0" applyFont="1" applyBorder="1" applyAlignment="1">
      <alignment horizontal="left" wrapText="1"/>
    </xf>
    <xf numFmtId="0" fontId="26" fillId="0" borderId="3" xfId="0" applyFont="1" applyBorder="1" applyAlignment="1">
      <alignment wrapText="1"/>
    </xf>
    <xf numFmtId="0" fontId="28" fillId="7" borderId="67" xfId="0" applyFont="1" applyFill="1" applyBorder="1" applyAlignment="1">
      <alignment horizontal="left" wrapText="1"/>
    </xf>
    <xf numFmtId="0" fontId="28" fillId="7" borderId="68" xfId="0" applyFont="1" applyFill="1" applyBorder="1" applyAlignment="1">
      <alignment horizontal="left" wrapText="1"/>
    </xf>
    <xf numFmtId="0" fontId="28" fillId="7" borderId="68" xfId="0" applyFont="1" applyFill="1" applyBorder="1" applyAlignment="1">
      <alignment wrapText="1"/>
    </xf>
    <xf numFmtId="0" fontId="28" fillId="0" borderId="48" xfId="0" applyFont="1" applyBorder="1" applyAlignment="1">
      <alignment horizontal="center" wrapText="1"/>
    </xf>
    <xf numFmtId="0" fontId="28" fillId="0" borderId="18" xfId="0" applyFont="1" applyBorder="1" applyAlignment="1">
      <alignment horizontal="center" wrapText="1"/>
    </xf>
    <xf numFmtId="0" fontId="28" fillId="0" borderId="21" xfId="0" applyFont="1" applyBorder="1" applyAlignment="1">
      <alignment horizontal="center" wrapText="1"/>
    </xf>
    <xf numFmtId="0" fontId="28" fillId="0" borderId="4" xfId="0" applyFont="1" applyBorder="1" applyAlignment="1">
      <alignment wrapText="1"/>
    </xf>
    <xf numFmtId="0" fontId="28" fillId="0" borderId="44" xfId="0" applyFont="1" applyBorder="1" applyAlignment="1">
      <alignment horizontal="center" wrapText="1"/>
    </xf>
    <xf numFmtId="0" fontId="28" fillId="0" borderId="20" xfId="0" applyFont="1" applyBorder="1" applyAlignment="1">
      <alignment horizontal="center" wrapText="1"/>
    </xf>
    <xf numFmtId="0" fontId="28" fillId="0" borderId="24" xfId="0" applyFont="1" applyBorder="1" applyAlignment="1">
      <alignment horizontal="center" wrapText="1"/>
    </xf>
    <xf numFmtId="0" fontId="28" fillId="0" borderId="6" xfId="0" applyFont="1" applyBorder="1" applyAlignment="1">
      <alignment wrapText="1"/>
    </xf>
    <xf numFmtId="0" fontId="28" fillId="0" borderId="49"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8" xfId="0" applyFont="1" applyBorder="1" applyAlignment="1">
      <alignment wrapText="1"/>
    </xf>
    <xf numFmtId="0" fontId="26" fillId="5" borderId="55" xfId="0" applyFont="1" applyFill="1" applyBorder="1" applyAlignment="1">
      <alignment horizontal="center"/>
    </xf>
    <xf numFmtId="0" fontId="26" fillId="5" borderId="10" xfId="0" applyFont="1" applyFill="1" applyBorder="1" applyAlignment="1">
      <alignment horizontal="center"/>
    </xf>
    <xf numFmtId="0" fontId="28" fillId="7" borderId="19" xfId="0" applyFont="1" applyFill="1" applyBorder="1"/>
    <xf numFmtId="0" fontId="28" fillId="7" borderId="47" xfId="0" applyFont="1" applyFill="1" applyBorder="1"/>
    <xf numFmtId="0" fontId="28" fillId="7" borderId="26" xfId="0" applyFont="1" applyFill="1" applyBorder="1"/>
    <xf numFmtId="0" fontId="28" fillId="0" borderId="48" xfId="0" applyFont="1" applyBorder="1" applyAlignment="1">
      <alignment horizontal="center"/>
    </xf>
    <xf numFmtId="0" fontId="28" fillId="0" borderId="18" xfId="0" applyFont="1" applyBorder="1" applyAlignment="1">
      <alignment horizontal="center"/>
    </xf>
    <xf numFmtId="0" fontId="28" fillId="0" borderId="21" xfId="0" applyFont="1" applyBorder="1" applyAlignment="1">
      <alignment horizontal="center"/>
    </xf>
    <xf numFmtId="0" fontId="28" fillId="0" borderId="4" xfId="0" applyFont="1" applyBorder="1"/>
    <xf numFmtId="0" fontId="28" fillId="0" borderId="44" xfId="0" applyFont="1" applyBorder="1" applyAlignment="1">
      <alignment horizontal="center"/>
    </xf>
    <xf numFmtId="0" fontId="28" fillId="0" borderId="20" xfId="0" applyFont="1" applyBorder="1" applyAlignment="1">
      <alignment horizontal="center"/>
    </xf>
    <xf numFmtId="0" fontId="28" fillId="0" borderId="24" xfId="0" applyFont="1" applyBorder="1" applyAlignment="1">
      <alignment horizontal="center"/>
    </xf>
    <xf numFmtId="0" fontId="28" fillId="0" borderId="6" xfId="0" applyFont="1" applyBorder="1"/>
    <xf numFmtId="0" fontId="28" fillId="0" borderId="49" xfId="0" applyFont="1" applyBorder="1" applyAlignment="1">
      <alignment horizontal="center"/>
    </xf>
    <xf numFmtId="0" fontId="28" fillId="0" borderId="38" xfId="0" applyFont="1" applyBorder="1" applyAlignment="1">
      <alignment horizontal="center"/>
    </xf>
    <xf numFmtId="0" fontId="28" fillId="0" borderId="39" xfId="0" applyFont="1" applyBorder="1" applyAlignment="1">
      <alignment horizontal="center"/>
    </xf>
    <xf numFmtId="0" fontId="28" fillId="0" borderId="8" xfId="0" applyFont="1" applyBorder="1"/>
    <xf numFmtId="0" fontId="26" fillId="5" borderId="69" xfId="0" applyFont="1" applyFill="1" applyBorder="1" applyAlignment="1">
      <alignment horizontal="center"/>
    </xf>
    <xf numFmtId="0" fontId="26" fillId="5" borderId="50" xfId="0" applyFont="1" applyFill="1" applyBorder="1" applyAlignment="1">
      <alignment horizontal="center"/>
    </xf>
    <xf numFmtId="0" fontId="26" fillId="5" borderId="3" xfId="0" applyFont="1" applyFill="1" applyBorder="1" applyAlignment="1">
      <alignment horizontal="center"/>
    </xf>
    <xf numFmtId="0" fontId="28" fillId="7" borderId="68" xfId="0" applyFont="1" applyFill="1" applyBorder="1"/>
    <xf numFmtId="0" fontId="30" fillId="4" borderId="3" xfId="0" applyFont="1" applyFill="1" applyBorder="1" applyAlignment="1">
      <alignment horizontal="right" vertical="center" wrapText="1"/>
    </xf>
    <xf numFmtId="0" fontId="26" fillId="10" borderId="55" xfId="0" applyFont="1" applyFill="1" applyBorder="1" applyAlignment="1">
      <alignment horizontal="center"/>
    </xf>
    <xf numFmtId="0" fontId="26" fillId="10" borderId="3" xfId="0" applyFont="1" applyFill="1" applyBorder="1" applyAlignment="1">
      <alignment horizontal="center"/>
    </xf>
    <xf numFmtId="165" fontId="0" fillId="0" borderId="0" xfId="0" applyNumberFormat="1" applyAlignment="1">
      <alignment horizontal="center" vertical="center"/>
    </xf>
    <xf numFmtId="3" fontId="10" fillId="0" borderId="16" xfId="0" applyNumberFormat="1" applyFont="1" applyBorder="1" applyAlignment="1">
      <alignment horizontal="center"/>
    </xf>
    <xf numFmtId="3" fontId="10" fillId="0" borderId="22" xfId="0" applyNumberFormat="1" applyFont="1" applyBorder="1" applyAlignment="1">
      <alignment horizontal="center"/>
    </xf>
    <xf numFmtId="3" fontId="10" fillId="0" borderId="25" xfId="0" applyNumberFormat="1" applyFont="1" applyBorder="1" applyAlignment="1">
      <alignment horizontal="center"/>
    </xf>
    <xf numFmtId="3" fontId="10" fillId="0" borderId="59" xfId="0" applyNumberFormat="1" applyFont="1" applyBorder="1" applyAlignment="1">
      <alignment horizontal="center"/>
    </xf>
    <xf numFmtId="3" fontId="11" fillId="0" borderId="3" xfId="0" applyNumberFormat="1" applyFont="1" applyBorder="1" applyAlignment="1">
      <alignment horizontal="center"/>
    </xf>
    <xf numFmtId="0" fontId="31" fillId="5" borderId="3" xfId="0" applyFont="1" applyFill="1" applyBorder="1" applyAlignment="1">
      <alignment horizontal="left" vertical="center" wrapText="1"/>
    </xf>
    <xf numFmtId="17" fontId="31" fillId="5" borderId="3" xfId="0" applyNumberFormat="1" applyFont="1" applyFill="1" applyBorder="1" applyAlignment="1">
      <alignment horizontal="center" vertical="center" wrapText="1"/>
    </xf>
    <xf numFmtId="1" fontId="31" fillId="5" borderId="29" xfId="0" applyNumberFormat="1" applyFont="1" applyFill="1" applyBorder="1" applyAlignment="1">
      <alignment horizontal="center" vertical="center" wrapText="1"/>
    </xf>
    <xf numFmtId="165" fontId="31" fillId="5" borderId="3" xfId="0" applyNumberFormat="1" applyFont="1" applyFill="1" applyBorder="1" applyAlignment="1">
      <alignment horizontal="center" vertical="center" wrapText="1"/>
    </xf>
    <xf numFmtId="165" fontId="31" fillId="0" borderId="0" xfId="0" applyNumberFormat="1" applyFont="1" applyAlignment="1">
      <alignment horizontal="center" vertical="center" wrapText="1"/>
    </xf>
    <xf numFmtId="0" fontId="32" fillId="0" borderId="0" xfId="0" applyFont="1" applyAlignment="1">
      <alignment horizontal="center" vertical="center" wrapText="1"/>
    </xf>
    <xf numFmtId="0" fontId="29" fillId="0" borderId="4" xfId="0" applyFont="1" applyBorder="1" applyAlignment="1">
      <alignment horizontal="center" wrapText="1"/>
    </xf>
    <xf numFmtId="0" fontId="29" fillId="0" borderId="42"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11" borderId="19" xfId="0" applyFont="1" applyFill="1" applyBorder="1" applyAlignment="1">
      <alignment horizontal="center" vertical="center"/>
    </xf>
    <xf numFmtId="0" fontId="29" fillId="0" borderId="52" xfId="0" applyFont="1" applyBorder="1" applyAlignment="1">
      <alignment horizontal="center" vertical="center"/>
    </xf>
    <xf numFmtId="0" fontId="29" fillId="0" borderId="41" xfId="0" applyFont="1" applyBorder="1" applyAlignment="1">
      <alignment horizontal="center" vertical="center"/>
    </xf>
    <xf numFmtId="1" fontId="29" fillId="0" borderId="54" xfId="0" applyNumberFormat="1" applyFont="1" applyBorder="1" applyAlignment="1">
      <alignment horizontal="center" vertical="center"/>
    </xf>
    <xf numFmtId="165" fontId="29" fillId="0" borderId="41" xfId="0" applyNumberFormat="1" applyFont="1" applyBorder="1" applyAlignment="1">
      <alignment horizontal="center" vertical="center"/>
    </xf>
    <xf numFmtId="165" fontId="29" fillId="0" borderId="0" xfId="0" applyNumberFormat="1" applyFont="1" applyAlignment="1">
      <alignment horizontal="center" vertical="center"/>
    </xf>
    <xf numFmtId="0" fontId="33" fillId="7" borderId="70" xfId="0" applyFont="1" applyFill="1" applyBorder="1" applyAlignment="1">
      <alignment horizontal="center" vertical="center" wrapText="1"/>
    </xf>
    <xf numFmtId="17" fontId="33" fillId="0" borderId="68" xfId="0" applyNumberFormat="1" applyFont="1" applyBorder="1" applyAlignment="1">
      <alignment horizontal="center" vertical="center" wrapText="1"/>
    </xf>
    <xf numFmtId="17" fontId="11" fillId="0" borderId="51" xfId="0" applyNumberFormat="1" applyFont="1" applyBorder="1" applyAlignment="1">
      <alignment horizontal="center" vertical="center" wrapText="1"/>
    </xf>
    <xf numFmtId="0" fontId="29" fillId="0" borderId="6" xfId="10" applyFont="1" applyBorder="1" applyAlignment="1" applyProtection="1">
      <alignment horizontal="center" wrapText="1"/>
    </xf>
    <xf numFmtId="0" fontId="29" fillId="0" borderId="20" xfId="0" applyFont="1" applyBorder="1" applyAlignment="1">
      <alignment horizontal="center" vertical="center" wrapText="1"/>
    </xf>
    <xf numFmtId="0" fontId="29" fillId="11" borderId="20" xfId="0" applyFont="1" applyFill="1" applyBorder="1" applyAlignment="1">
      <alignment horizontal="center" vertical="center"/>
    </xf>
    <xf numFmtId="0" fontId="0" fillId="7" borderId="71" xfId="0" applyFill="1" applyBorder="1"/>
    <xf numFmtId="0" fontId="29" fillId="0" borderId="44" xfId="0" applyFont="1" applyBorder="1" applyAlignment="1">
      <alignment horizontal="center" vertical="center"/>
    </xf>
    <xf numFmtId="0" fontId="29" fillId="0" borderId="20" xfId="0" applyFont="1" applyBorder="1" applyAlignment="1">
      <alignment horizontal="center" vertical="center"/>
    </xf>
    <xf numFmtId="0" fontId="29" fillId="11" borderId="20" xfId="0" applyFont="1" applyFill="1" applyBorder="1" applyAlignment="1">
      <alignment horizontal="center" vertical="center" wrapText="1"/>
    </xf>
    <xf numFmtId="0" fontId="29" fillId="0" borderId="24" xfId="0" applyFont="1" applyBorder="1" applyAlignment="1">
      <alignment horizontal="center" vertical="center" wrapText="1"/>
    </xf>
    <xf numFmtId="0" fontId="29" fillId="0" borderId="6" xfId="0" applyFont="1" applyBorder="1" applyAlignment="1">
      <alignment horizontal="center" vertical="center"/>
    </xf>
    <xf numFmtId="1" fontId="29" fillId="0" borderId="22" xfId="0" applyNumberFormat="1" applyFont="1" applyBorder="1" applyAlignment="1">
      <alignment horizontal="center" vertical="center"/>
    </xf>
    <xf numFmtId="165" fontId="29" fillId="0" borderId="6" xfId="0" applyNumberFormat="1" applyFont="1" applyBorder="1" applyAlignment="1">
      <alignment horizontal="center" vertical="center"/>
    </xf>
    <xf numFmtId="0" fontId="33" fillId="5" borderId="71" xfId="0" applyFont="1" applyFill="1" applyBorder="1" applyAlignment="1">
      <alignment horizontal="justify" vertical="center" wrapText="1"/>
    </xf>
    <xf numFmtId="0" fontId="33" fillId="5" borderId="19"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4" fillId="0" borderId="0" xfId="0" applyFont="1" applyAlignment="1">
      <alignment horizontal="center" vertical="center"/>
    </xf>
    <xf numFmtId="0" fontId="33" fillId="13" borderId="76" xfId="0" applyFont="1" applyFill="1" applyBorder="1" applyAlignment="1">
      <alignment horizontal="justify" vertical="center" wrapText="1"/>
    </xf>
    <xf numFmtId="0" fontId="33" fillId="13" borderId="77" xfId="0" applyFont="1" applyFill="1" applyBorder="1" applyAlignment="1">
      <alignment horizontal="center" vertical="center" wrapText="1"/>
    </xf>
    <xf numFmtId="0" fontId="33" fillId="13" borderId="78" xfId="0" applyFont="1" applyFill="1" applyBorder="1" applyAlignment="1">
      <alignment horizontal="center" vertical="center" wrapText="1"/>
    </xf>
    <xf numFmtId="0" fontId="35" fillId="13" borderId="79" xfId="0" applyFont="1" applyFill="1" applyBorder="1" applyAlignment="1">
      <alignment horizontal="right" vertical="center" wrapText="1"/>
    </xf>
    <xf numFmtId="0" fontId="35" fillId="13" borderId="80" xfId="0" applyFont="1" applyFill="1" applyBorder="1" applyAlignment="1">
      <alignment horizontal="center" vertical="center" wrapText="1"/>
    </xf>
    <xf numFmtId="0" fontId="35" fillId="13" borderId="81" xfId="0" applyFont="1" applyFill="1" applyBorder="1" applyAlignment="1">
      <alignment horizontal="center" vertical="center" wrapText="1"/>
    </xf>
    <xf numFmtId="0" fontId="35" fillId="13" borderId="82" xfId="0" applyFont="1" applyFill="1" applyBorder="1" applyAlignment="1">
      <alignment horizontal="center" vertical="center" wrapText="1"/>
    </xf>
    <xf numFmtId="0" fontId="35" fillId="13" borderId="83" xfId="0" applyFont="1" applyFill="1" applyBorder="1" applyAlignment="1">
      <alignment horizontal="center" vertical="center" wrapText="1"/>
    </xf>
    <xf numFmtId="0" fontId="35" fillId="13" borderId="84" xfId="0" applyFont="1" applyFill="1" applyBorder="1" applyAlignment="1">
      <alignment horizontal="right" vertical="center" wrapText="1"/>
    </xf>
    <xf numFmtId="0" fontId="35" fillId="13" borderId="85" xfId="0" applyFont="1" applyFill="1" applyBorder="1" applyAlignment="1">
      <alignment horizontal="center" vertical="center" wrapText="1"/>
    </xf>
    <xf numFmtId="0" fontId="35" fillId="13" borderId="86" xfId="0" applyFont="1" applyFill="1" applyBorder="1" applyAlignment="1">
      <alignment horizontal="center" vertical="center" wrapText="1"/>
    </xf>
    <xf numFmtId="0" fontId="35" fillId="13" borderId="87" xfId="0" applyFont="1" applyFill="1" applyBorder="1" applyAlignment="1">
      <alignment horizontal="center" vertical="center" wrapText="1"/>
    </xf>
    <xf numFmtId="0" fontId="35" fillId="13" borderId="88" xfId="0" applyFont="1" applyFill="1" applyBorder="1" applyAlignment="1">
      <alignment horizontal="center" vertical="center" wrapText="1"/>
    </xf>
    <xf numFmtId="0" fontId="29" fillId="0" borderId="6" xfId="0" applyFont="1" applyBorder="1" applyAlignment="1">
      <alignment horizontal="center" vertical="center" wrapText="1"/>
    </xf>
    <xf numFmtId="0" fontId="0" fillId="7" borderId="70" xfId="0" applyFill="1" applyBorder="1"/>
    <xf numFmtId="0" fontId="0" fillId="7" borderId="68" xfId="0" applyFill="1" applyBorder="1"/>
    <xf numFmtId="0" fontId="0" fillId="7" borderId="51" xfId="0" applyFill="1" applyBorder="1"/>
    <xf numFmtId="0" fontId="29" fillId="0" borderId="6" xfId="10" applyFont="1" applyBorder="1" applyAlignment="1" applyProtection="1">
      <alignment horizontal="center" vertical="center" wrapText="1"/>
    </xf>
    <xf numFmtId="0" fontId="33" fillId="18" borderId="91" xfId="0" applyFont="1" applyFill="1" applyBorder="1" applyAlignment="1">
      <alignment horizontal="justify" vertical="center" wrapText="1"/>
    </xf>
    <xf numFmtId="0" fontId="33" fillId="18" borderId="92" xfId="0" applyFont="1" applyFill="1" applyBorder="1" applyAlignment="1">
      <alignment horizontal="center" vertical="center" wrapText="1"/>
    </xf>
    <xf numFmtId="0" fontId="33" fillId="18" borderId="93" xfId="0" applyFont="1" applyFill="1" applyBorder="1" applyAlignment="1">
      <alignment horizontal="center" vertical="center" wrapText="1"/>
    </xf>
    <xf numFmtId="0" fontId="33" fillId="18" borderId="94" xfId="0" applyFont="1" applyFill="1" applyBorder="1" applyAlignment="1">
      <alignment horizontal="center" vertical="center" wrapText="1"/>
    </xf>
    <xf numFmtId="0" fontId="33" fillId="19" borderId="95" xfId="0" applyFont="1" applyFill="1" applyBorder="1" applyAlignment="1">
      <alignment horizontal="justify" vertical="center" wrapText="1"/>
    </xf>
    <xf numFmtId="0" fontId="33" fillId="19" borderId="93" xfId="0" applyFont="1" applyFill="1" applyBorder="1" applyAlignment="1">
      <alignment horizontal="center" vertical="center" wrapText="1"/>
    </xf>
    <xf numFmtId="0" fontId="33" fillId="19" borderId="94" xfId="0" applyFont="1" applyFill="1" applyBorder="1" applyAlignment="1">
      <alignment horizontal="center" vertical="center" wrapText="1"/>
    </xf>
    <xf numFmtId="0" fontId="35" fillId="19" borderId="96" xfId="0" applyFont="1" applyFill="1" applyBorder="1" applyAlignment="1">
      <alignment horizontal="right" vertical="center" wrapText="1"/>
    </xf>
    <xf numFmtId="0" fontId="35" fillId="19" borderId="97" xfId="0" applyFont="1" applyFill="1" applyBorder="1" applyAlignment="1">
      <alignment horizontal="center" vertical="center" wrapText="1"/>
    </xf>
    <xf numFmtId="0" fontId="35" fillId="19" borderId="98" xfId="0" applyFont="1" applyFill="1" applyBorder="1" applyAlignment="1">
      <alignment horizontal="center" vertical="center" wrapText="1"/>
    </xf>
    <xf numFmtId="0" fontId="35" fillId="19" borderId="99" xfId="0" applyFont="1" applyFill="1" applyBorder="1" applyAlignment="1">
      <alignment horizontal="center" vertical="center" wrapText="1"/>
    </xf>
    <xf numFmtId="0" fontId="35" fillId="19" borderId="100" xfId="0" applyFont="1" applyFill="1" applyBorder="1" applyAlignment="1">
      <alignment horizontal="center" vertical="center" wrapText="1"/>
    </xf>
    <xf numFmtId="0" fontId="35" fillId="19" borderId="101" xfId="0" applyFont="1" applyFill="1" applyBorder="1" applyAlignment="1">
      <alignment horizontal="right" vertical="center" wrapText="1"/>
    </xf>
    <xf numFmtId="0" fontId="35" fillId="19" borderId="102" xfId="0" applyFont="1" applyFill="1" applyBorder="1" applyAlignment="1">
      <alignment horizontal="center" vertical="center" wrapText="1"/>
    </xf>
    <xf numFmtId="0" fontId="35" fillId="19" borderId="103" xfId="0" applyFont="1" applyFill="1" applyBorder="1" applyAlignment="1">
      <alignment horizontal="center" vertical="center" wrapText="1"/>
    </xf>
    <xf numFmtId="0" fontId="35" fillId="19" borderId="104" xfId="0" applyFont="1" applyFill="1" applyBorder="1" applyAlignment="1">
      <alignment horizontal="center" vertical="center" wrapText="1"/>
    </xf>
    <xf numFmtId="0" fontId="33" fillId="18" borderId="105" xfId="0" applyFont="1" applyFill="1" applyBorder="1" applyAlignment="1">
      <alignment horizontal="justify" vertical="center" wrapText="1"/>
    </xf>
    <xf numFmtId="0" fontId="36" fillId="18" borderId="106" xfId="0" applyFont="1" applyFill="1" applyBorder="1" applyAlignment="1">
      <alignment vertical="center" wrapText="1"/>
    </xf>
    <xf numFmtId="0" fontId="0" fillId="18" borderId="107" xfId="0" applyFill="1" applyBorder="1" applyAlignment="1">
      <alignment horizontal="center"/>
    </xf>
    <xf numFmtId="0" fontId="0" fillId="18" borderId="108" xfId="0" applyFill="1" applyBorder="1" applyAlignment="1">
      <alignment horizontal="center"/>
    </xf>
    <xf numFmtId="0" fontId="0" fillId="18" borderId="109" xfId="0" applyFill="1" applyBorder="1" applyAlignment="1">
      <alignment horizontal="center"/>
    </xf>
    <xf numFmtId="0" fontId="0" fillId="7" borderId="19" xfId="0" applyFill="1" applyBorder="1"/>
    <xf numFmtId="0" fontId="0" fillId="7" borderId="52" xfId="0" applyFill="1" applyBorder="1"/>
    <xf numFmtId="0" fontId="33" fillId="21" borderId="111" xfId="0" applyFont="1" applyFill="1" applyBorder="1" applyAlignment="1">
      <alignment horizontal="justify" vertical="center" wrapText="1"/>
    </xf>
    <xf numFmtId="0" fontId="33" fillId="21" borderId="112" xfId="0" applyFont="1" applyFill="1" applyBorder="1" applyAlignment="1">
      <alignment horizontal="center" vertical="center" wrapText="1"/>
    </xf>
    <xf numFmtId="0" fontId="33" fillId="21" borderId="113" xfId="0" applyFont="1" applyFill="1" applyBorder="1" applyAlignment="1">
      <alignment horizontal="center" vertical="center" wrapText="1"/>
    </xf>
    <xf numFmtId="0" fontId="33" fillId="21" borderId="114" xfId="0" applyFont="1" applyFill="1" applyBorder="1" applyAlignment="1">
      <alignment horizontal="center" vertical="center" wrapText="1"/>
    </xf>
    <xf numFmtId="0" fontId="33" fillId="22" borderId="115" xfId="0" applyFont="1" applyFill="1" applyBorder="1" applyAlignment="1">
      <alignment horizontal="justify" vertical="center" wrapText="1"/>
    </xf>
    <xf numFmtId="0" fontId="33" fillId="22" borderId="114" xfId="0" applyFont="1" applyFill="1" applyBorder="1" applyAlignment="1">
      <alignment horizontal="center" vertical="center" wrapText="1"/>
    </xf>
    <xf numFmtId="0" fontId="33" fillId="22" borderId="116" xfId="0" applyFont="1" applyFill="1" applyBorder="1" applyAlignment="1">
      <alignment horizontal="center" vertical="center" wrapText="1"/>
    </xf>
    <xf numFmtId="0" fontId="35" fillId="22" borderId="117" xfId="0" applyFont="1" applyFill="1" applyBorder="1" applyAlignment="1">
      <alignment horizontal="right" vertical="center" wrapText="1"/>
    </xf>
    <xf numFmtId="0" fontId="35" fillId="22" borderId="118" xfId="0" applyFont="1" applyFill="1" applyBorder="1" applyAlignment="1">
      <alignment horizontal="center" vertical="center" wrapText="1"/>
    </xf>
    <xf numFmtId="0" fontId="35" fillId="22" borderId="119" xfId="0" applyFont="1" applyFill="1" applyBorder="1" applyAlignment="1">
      <alignment horizontal="center" vertical="center" wrapText="1"/>
    </xf>
    <xf numFmtId="0" fontId="35" fillId="22" borderId="120" xfId="0" applyFont="1" applyFill="1" applyBorder="1" applyAlignment="1">
      <alignment horizontal="center" vertical="center" wrapText="1"/>
    </xf>
    <xf numFmtId="0" fontId="35" fillId="22" borderId="121" xfId="0" applyFont="1" applyFill="1" applyBorder="1" applyAlignment="1">
      <alignment horizontal="center" vertical="center" wrapText="1"/>
    </xf>
    <xf numFmtId="0" fontId="35" fillId="22" borderId="122" xfId="0" applyFont="1" applyFill="1" applyBorder="1" applyAlignment="1">
      <alignment horizontal="right" vertical="center" wrapText="1"/>
    </xf>
    <xf numFmtId="0" fontId="35" fillId="22" borderId="123" xfId="0" applyFont="1" applyFill="1" applyBorder="1" applyAlignment="1">
      <alignment horizontal="center" vertical="center" wrapText="1"/>
    </xf>
    <xf numFmtId="0" fontId="35" fillId="22" borderId="124" xfId="0" applyFont="1" applyFill="1" applyBorder="1" applyAlignment="1">
      <alignment horizontal="center" vertical="center" wrapText="1"/>
    </xf>
    <xf numFmtId="0" fontId="35" fillId="22" borderId="125" xfId="0" applyFont="1" applyFill="1" applyBorder="1" applyAlignment="1">
      <alignment horizontal="center" vertical="center" wrapText="1"/>
    </xf>
    <xf numFmtId="0" fontId="35" fillId="22" borderId="126" xfId="0" applyFont="1" applyFill="1" applyBorder="1" applyAlignment="1">
      <alignment horizontal="center" vertical="center" wrapText="1"/>
    </xf>
    <xf numFmtId="0" fontId="29" fillId="0" borderId="6" xfId="0" applyFont="1" applyBorder="1" applyAlignment="1">
      <alignment horizontal="center" wrapText="1"/>
    </xf>
    <xf numFmtId="0" fontId="29" fillId="0" borderId="6" xfId="0" applyFont="1" applyBorder="1" applyAlignment="1">
      <alignment horizontal="left" vertical="center" wrapText="1"/>
    </xf>
    <xf numFmtId="17" fontId="11" fillId="0" borderId="0" xfId="0" applyNumberFormat="1" applyFont="1" applyAlignment="1">
      <alignment horizontal="center"/>
    </xf>
    <xf numFmtId="0" fontId="29" fillId="0" borderId="6" xfId="0" applyFont="1" applyBorder="1" applyAlignment="1">
      <alignment horizontal="center"/>
    </xf>
    <xf numFmtId="1" fontId="29" fillId="0" borderId="25" xfId="0" applyNumberFormat="1" applyFont="1" applyBorder="1" applyAlignment="1">
      <alignment horizontal="center" vertical="center"/>
    </xf>
    <xf numFmtId="165" fontId="29" fillId="0" borderId="28" xfId="0" applyNumberFormat="1" applyFont="1" applyBorder="1" applyAlignment="1">
      <alignment horizontal="center" vertical="center"/>
    </xf>
    <xf numFmtId="0" fontId="29" fillId="0" borderId="8" xfId="0" applyFont="1" applyBorder="1" applyAlignment="1">
      <alignment horizontal="center" vertical="center" wrapText="1"/>
    </xf>
    <xf numFmtId="0" fontId="29" fillId="0" borderId="26" xfId="0" applyFont="1" applyBorder="1" applyAlignment="1">
      <alignment horizontal="center" vertical="center"/>
    </xf>
    <xf numFmtId="0" fontId="29" fillId="0" borderId="38" xfId="0" applyFont="1" applyBorder="1" applyAlignment="1">
      <alignment horizontal="center" vertical="center"/>
    </xf>
    <xf numFmtId="0" fontId="29" fillId="0" borderId="26" xfId="0" applyFont="1" applyBorder="1" applyAlignment="1">
      <alignment horizontal="center" vertical="center" wrapText="1"/>
    </xf>
    <xf numFmtId="0" fontId="29" fillId="11" borderId="26" xfId="0" applyFont="1" applyFill="1" applyBorder="1" applyAlignment="1">
      <alignment horizontal="center" vertical="center" wrapText="1"/>
    </xf>
    <xf numFmtId="0" fontId="29" fillId="0" borderId="27" xfId="0" applyFont="1" applyBorder="1" applyAlignment="1">
      <alignment horizontal="center" vertical="center" wrapText="1"/>
    </xf>
    <xf numFmtId="0" fontId="29" fillId="0" borderId="8" xfId="0" applyFont="1" applyBorder="1" applyAlignment="1">
      <alignment horizontal="center" vertical="center"/>
    </xf>
    <xf numFmtId="1" fontId="29" fillId="0" borderId="59" xfId="0" applyNumberFormat="1" applyFont="1" applyBorder="1" applyAlignment="1">
      <alignment horizontal="center" vertical="center"/>
    </xf>
    <xf numFmtId="165" fontId="29" fillId="0" borderId="8" xfId="0" applyNumberFormat="1" applyFont="1" applyBorder="1" applyAlignment="1">
      <alignment horizontal="center" vertical="center"/>
    </xf>
    <xf numFmtId="165" fontId="31" fillId="0" borderId="0" xfId="0" applyNumberFormat="1" applyFont="1" applyAlignment="1">
      <alignment horizontal="center" vertical="center"/>
    </xf>
    <xf numFmtId="0" fontId="19" fillId="0" borderId="0" xfId="0" applyFont="1" applyAlignment="1">
      <alignment horizontal="left"/>
    </xf>
    <xf numFmtId="0" fontId="31" fillId="5" borderId="10" xfId="0" applyFont="1" applyFill="1" applyBorder="1" applyAlignment="1">
      <alignment horizontal="right" vertical="center" wrapText="1"/>
    </xf>
    <xf numFmtId="0" fontId="31" fillId="5" borderId="10" xfId="0" applyFont="1" applyFill="1" applyBorder="1" applyAlignment="1">
      <alignment horizontal="center" vertical="center"/>
    </xf>
    <xf numFmtId="0" fontId="31" fillId="5" borderId="3" xfId="0" applyFont="1" applyFill="1" applyBorder="1" applyAlignment="1">
      <alignment horizontal="center" vertical="center"/>
    </xf>
    <xf numFmtId="1" fontId="31" fillId="5" borderId="59" xfId="0" applyNumberFormat="1" applyFont="1" applyFill="1" applyBorder="1" applyAlignment="1">
      <alignment horizontal="center" vertical="center"/>
    </xf>
    <xf numFmtId="165" fontId="31" fillId="5" borderId="3" xfId="0" applyNumberFormat="1" applyFont="1" applyFill="1" applyBorder="1" applyAlignment="1">
      <alignment horizontal="center" vertical="center"/>
    </xf>
    <xf numFmtId="0" fontId="20" fillId="0" borderId="0" xfId="0" applyFont="1" applyAlignment="1">
      <alignment horizontal="center"/>
    </xf>
    <xf numFmtId="1" fontId="0" fillId="0" borderId="0" xfId="0" applyNumberFormat="1" applyAlignment="1">
      <alignment horizontal="left" vertical="center"/>
    </xf>
    <xf numFmtId="0" fontId="11" fillId="23" borderId="127" xfId="0" applyFont="1" applyFill="1" applyBorder="1" applyAlignment="1">
      <alignment wrapText="1"/>
    </xf>
    <xf numFmtId="0" fontId="11" fillId="23" borderId="127" xfId="0" applyFont="1" applyFill="1" applyBorder="1"/>
    <xf numFmtId="0" fontId="8" fillId="9" borderId="1" xfId="1" applyFill="1" applyAlignment="1">
      <alignment horizontal="left" wrapText="1"/>
    </xf>
    <xf numFmtId="0" fontId="8" fillId="9" borderId="1" xfId="1" applyFill="1"/>
    <xf numFmtId="0" fontId="8" fillId="0" borderId="1" xfId="1" applyAlignment="1">
      <alignment horizontal="left" wrapText="1"/>
    </xf>
    <xf numFmtId="0" fontId="8" fillId="8" borderId="1" xfId="1" applyFill="1" applyAlignment="1">
      <alignment horizontal="left" wrapText="1"/>
    </xf>
    <xf numFmtId="0" fontId="11" fillId="23" borderId="128" xfId="0" applyFont="1" applyFill="1" applyBorder="1" applyAlignment="1">
      <alignment horizontal="left" wrapText="1"/>
    </xf>
    <xf numFmtId="0" fontId="11" fillId="23" borderId="128" xfId="0" applyFont="1" applyFill="1" applyBorder="1"/>
    <xf numFmtId="0" fontId="10" fillId="0" borderId="130" xfId="0" applyFont="1" applyBorder="1" applyAlignment="1">
      <alignment horizontal="center" vertical="center"/>
    </xf>
    <xf numFmtId="2" fontId="9" fillId="5" borderId="129" xfId="0" applyNumberFormat="1" applyFont="1" applyFill="1" applyBorder="1" applyAlignment="1">
      <alignment horizontal="center" vertical="center"/>
    </xf>
    <xf numFmtId="1" fontId="22" fillId="0" borderId="0" xfId="0" applyNumberFormat="1" applyFont="1"/>
    <xf numFmtId="0" fontId="24" fillId="0" borderId="0" xfId="0" applyFont="1" applyAlignment="1">
      <alignment horizontal="center" vertical="center"/>
    </xf>
    <xf numFmtId="0" fontId="38" fillId="0" borderId="0" xfId="0" applyFont="1"/>
    <xf numFmtId="0" fontId="38" fillId="0" borderId="0" xfId="0" applyFont="1" applyAlignment="1">
      <alignment horizontal="center" vertical="center"/>
    </xf>
    <xf numFmtId="1" fontId="38" fillId="0" borderId="0" xfId="0" applyNumberFormat="1" applyFont="1"/>
    <xf numFmtId="0" fontId="38" fillId="0" borderId="0" xfId="0" applyFont="1" applyAlignment="1">
      <alignment horizontal="left"/>
    </xf>
    <xf numFmtId="0" fontId="38" fillId="0" borderId="0" xfId="0" applyFont="1" applyAlignment="1">
      <alignment horizontal="center"/>
    </xf>
    <xf numFmtId="1" fontId="38" fillId="0" borderId="0" xfId="0" applyNumberFormat="1" applyFont="1" applyAlignment="1">
      <alignment horizontal="center"/>
    </xf>
    <xf numFmtId="2" fontId="38" fillId="0" borderId="0" xfId="0" applyNumberFormat="1" applyFont="1" applyAlignment="1">
      <alignment horizontal="center"/>
    </xf>
    <xf numFmtId="0" fontId="41" fillId="0" borderId="0" xfId="0" applyFont="1"/>
    <xf numFmtId="0" fontId="41" fillId="0" borderId="0" xfId="0" applyFont="1" applyAlignment="1">
      <alignment horizontal="center" vertical="center"/>
    </xf>
    <xf numFmtId="2" fontId="41" fillId="0" borderId="0" xfId="0" applyNumberFormat="1" applyFont="1"/>
    <xf numFmtId="0" fontId="9" fillId="5" borderId="129" xfId="0" applyFont="1" applyFill="1" applyBorder="1" applyAlignment="1">
      <alignment horizontal="right"/>
    </xf>
    <xf numFmtId="0" fontId="42" fillId="0" borderId="0" xfId="0" applyFont="1" applyAlignment="1">
      <alignment wrapText="1"/>
    </xf>
    <xf numFmtId="0" fontId="43" fillId="0" borderId="0" xfId="0" applyFont="1" applyAlignment="1">
      <alignment wrapText="1"/>
    </xf>
    <xf numFmtId="3" fontId="41" fillId="0" borderId="0" xfId="0" applyNumberFormat="1" applyFont="1"/>
    <xf numFmtId="0" fontId="41" fillId="0" borderId="0" xfId="0" applyFont="1" applyAlignment="1">
      <alignment horizontal="left"/>
    </xf>
    <xf numFmtId="0" fontId="41" fillId="0" borderId="0" xfId="0" applyFont="1" applyAlignment="1">
      <alignment horizontal="center"/>
    </xf>
    <xf numFmtId="1" fontId="41" fillId="0" borderId="0" xfId="0" applyNumberFormat="1" applyFont="1" applyAlignment="1">
      <alignment horizontal="center"/>
    </xf>
    <xf numFmtId="0" fontId="43" fillId="0" borderId="0" xfId="0" applyFont="1"/>
    <xf numFmtId="0" fontId="42" fillId="0" borderId="0" xfId="0" applyFont="1"/>
    <xf numFmtId="1" fontId="42" fillId="0" borderId="0" xfId="0" applyNumberFormat="1" applyFont="1"/>
    <xf numFmtId="2" fontId="42" fillId="0" borderId="0" xfId="0" applyNumberFormat="1" applyFont="1"/>
    <xf numFmtId="0" fontId="42" fillId="0" borderId="0" xfId="0" applyFont="1" applyAlignment="1">
      <alignment horizontal="center" vertical="center"/>
    </xf>
    <xf numFmtId="0" fontId="42" fillId="0" borderId="0" xfId="4" applyFont="1" applyAlignment="1">
      <alignment horizontal="center" vertical="center"/>
    </xf>
    <xf numFmtId="0" fontId="0" fillId="24" borderId="0" xfId="0" applyFill="1"/>
    <xf numFmtId="0" fontId="43" fillId="0" borderId="0" xfId="0" applyFont="1" applyAlignment="1">
      <alignment horizontal="center" vertical="center" wrapText="1"/>
    </xf>
    <xf numFmtId="1" fontId="41" fillId="0" borderId="0" xfId="0" applyNumberFormat="1" applyFont="1"/>
    <xf numFmtId="0" fontId="43" fillId="0" borderId="0" xfId="0" applyFont="1" applyAlignment="1">
      <alignment horizontal="center" vertical="center"/>
    </xf>
    <xf numFmtId="0" fontId="47" fillId="0" borderId="0" xfId="0" applyFont="1"/>
    <xf numFmtId="17" fontId="41" fillId="0" borderId="0" xfId="0" applyNumberFormat="1" applyFont="1"/>
    <xf numFmtId="2" fontId="41" fillId="0" borderId="0" xfId="0" applyNumberFormat="1" applyFont="1" applyAlignment="1">
      <alignment horizontal="center"/>
    </xf>
    <xf numFmtId="0" fontId="43" fillId="0" borderId="0" xfId="0" applyFont="1" applyAlignment="1">
      <alignment horizontal="center" wrapText="1"/>
    </xf>
    <xf numFmtId="1" fontId="10" fillId="0" borderId="21"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42" fillId="0" borderId="0" xfId="4" applyFont="1"/>
    <xf numFmtId="0" fontId="49" fillId="0" borderId="0" xfId="0" applyFont="1" applyAlignment="1">
      <alignment horizontal="right"/>
    </xf>
    <xf numFmtId="0" fontId="49" fillId="0" borderId="0" xfId="0" applyFont="1" applyAlignment="1">
      <alignment horizontal="center"/>
    </xf>
    <xf numFmtId="2" fontId="10" fillId="0" borderId="133" xfId="0" applyNumberFormat="1" applyFont="1" applyBorder="1" applyAlignment="1">
      <alignment horizontal="center"/>
    </xf>
    <xf numFmtId="0" fontId="9" fillId="0" borderId="136" xfId="0" applyFont="1" applyBorder="1" applyAlignment="1">
      <alignment vertical="center"/>
    </xf>
    <xf numFmtId="0" fontId="9" fillId="0" borderId="0" xfId="0" applyFont="1" applyAlignment="1">
      <alignment vertical="center"/>
    </xf>
    <xf numFmtId="0" fontId="9" fillId="26" borderId="137" xfId="0" applyFont="1" applyFill="1" applyBorder="1" applyAlignment="1">
      <alignment horizontal="center"/>
    </xf>
    <xf numFmtId="0" fontId="50" fillId="27" borderId="131" xfId="0" applyFont="1" applyFill="1" applyBorder="1" applyAlignment="1">
      <alignment horizontal="center"/>
    </xf>
    <xf numFmtId="0" fontId="50" fillId="27" borderId="138" xfId="0" applyFont="1" applyFill="1" applyBorder="1" applyAlignment="1">
      <alignment horizontal="center"/>
    </xf>
    <xf numFmtId="0" fontId="50" fillId="27" borderId="132" xfId="0" applyFont="1" applyFill="1" applyBorder="1" applyAlignment="1">
      <alignment horizontal="center"/>
    </xf>
    <xf numFmtId="0" fontId="10" fillId="0" borderId="139" xfId="0" applyFont="1" applyBorder="1"/>
    <xf numFmtId="0" fontId="0" fillId="0" borderId="139" xfId="0" applyBorder="1" applyAlignment="1">
      <alignment horizontal="center"/>
    </xf>
    <xf numFmtId="0" fontId="0" fillId="0" borderId="130" xfId="0" applyBorder="1" applyAlignment="1">
      <alignment horizontal="center"/>
    </xf>
    <xf numFmtId="0" fontId="10" fillId="0" borderId="130" xfId="0" applyFont="1" applyBorder="1"/>
    <xf numFmtId="0" fontId="10" fillId="0" borderId="140" xfId="0" applyFont="1" applyBorder="1"/>
    <xf numFmtId="0" fontId="0" fillId="0" borderId="140" xfId="0" applyBorder="1" applyAlignment="1">
      <alignment horizontal="center"/>
    </xf>
    <xf numFmtId="0" fontId="51" fillId="0" borderId="130" xfId="0" applyFont="1" applyBorder="1" applyAlignment="1">
      <alignment horizontal="left"/>
    </xf>
    <xf numFmtId="0" fontId="9" fillId="26" borderId="139" xfId="0" applyFont="1" applyFill="1" applyBorder="1" applyAlignment="1">
      <alignment horizontal="center"/>
    </xf>
    <xf numFmtId="0" fontId="50" fillId="27" borderId="139" xfId="0" applyFont="1" applyFill="1" applyBorder="1" applyAlignment="1">
      <alignment horizontal="center"/>
    </xf>
    <xf numFmtId="0" fontId="42" fillId="0" borderId="0" xfId="0" applyFont="1" applyAlignment="1">
      <alignment horizontal="center"/>
    </xf>
    <xf numFmtId="0" fontId="44" fillId="0" borderId="0" xfId="0" applyFont="1" applyAlignment="1">
      <alignment horizontal="center" wrapText="1"/>
    </xf>
    <xf numFmtId="17" fontId="44" fillId="0" borderId="0" xfId="0" applyNumberFormat="1" applyFont="1"/>
    <xf numFmtId="17" fontId="44" fillId="0" borderId="0" xfId="0" applyNumberFormat="1" applyFont="1" applyAlignment="1">
      <alignment horizontal="center" vertical="center"/>
    </xf>
    <xf numFmtId="17" fontId="44" fillId="0" borderId="0" xfId="0" applyNumberFormat="1" applyFont="1" applyAlignment="1">
      <alignment horizontal="center" vertical="center" wrapText="1"/>
    </xf>
    <xf numFmtId="1" fontId="44"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vertical="center" wrapText="1"/>
    </xf>
    <xf numFmtId="167" fontId="44" fillId="0" borderId="0" xfId="0" applyNumberFormat="1" applyFont="1" applyAlignment="1">
      <alignment horizontal="center" vertical="center"/>
    </xf>
    <xf numFmtId="0" fontId="44" fillId="0" borderId="0" xfId="0" applyFont="1"/>
    <xf numFmtId="0" fontId="44" fillId="0" borderId="0" xfId="0" applyFont="1" applyAlignment="1">
      <alignment horizontal="center"/>
    </xf>
    <xf numFmtId="1" fontId="44" fillId="0" borderId="0" xfId="0" applyNumberFormat="1" applyFont="1" applyAlignment="1">
      <alignment horizontal="center"/>
    </xf>
    <xf numFmtId="0" fontId="44" fillId="0" borderId="0" xfId="0" applyFont="1" applyAlignment="1">
      <alignment horizontal="center" vertical="center"/>
    </xf>
    <xf numFmtId="0" fontId="46" fillId="0" borderId="0" xfId="0" applyFont="1" applyAlignment="1">
      <alignment horizontal="center" vertical="center"/>
    </xf>
    <xf numFmtId="0" fontId="44" fillId="0" borderId="0" xfId="0" applyFont="1" applyAlignment="1">
      <alignment horizontal="center" vertical="center" wrapText="1"/>
    </xf>
    <xf numFmtId="0" fontId="31" fillId="5" borderId="40" xfId="0" applyFont="1" applyFill="1" applyBorder="1" applyAlignment="1">
      <alignment horizontal="center" vertical="center"/>
    </xf>
    <xf numFmtId="0" fontId="29" fillId="0" borderId="68" xfId="0" applyFont="1" applyBorder="1" applyAlignment="1">
      <alignment horizontal="center" vertical="center"/>
    </xf>
    <xf numFmtId="0" fontId="31" fillId="5" borderId="129" xfId="0" applyFont="1" applyFill="1" applyBorder="1" applyAlignment="1">
      <alignment horizontal="center" vertical="center"/>
    </xf>
    <xf numFmtId="0" fontId="40" fillId="0" borderId="0" xfId="0" applyFont="1"/>
    <xf numFmtId="0" fontId="40" fillId="0" borderId="0" xfId="0" applyFont="1" applyAlignment="1">
      <alignment horizontal="center"/>
    </xf>
    <xf numFmtId="0" fontId="40" fillId="0" borderId="0" xfId="0" applyFont="1" applyAlignment="1">
      <alignment horizontal="center" vertical="center"/>
    </xf>
    <xf numFmtId="0" fontId="52" fillId="0" borderId="0" xfId="0" applyFont="1" applyAlignment="1">
      <alignment horizontal="center" vertical="center"/>
    </xf>
    <xf numFmtId="1" fontId="40" fillId="0" borderId="0" xfId="0" applyNumberFormat="1" applyFont="1" applyAlignment="1">
      <alignment horizontal="center" vertical="center"/>
    </xf>
    <xf numFmtId="165" fontId="40" fillId="0" borderId="0" xfId="0" applyNumberFormat="1" applyFont="1" applyAlignment="1">
      <alignment horizontal="center" vertical="center"/>
    </xf>
    <xf numFmtId="165" fontId="53" fillId="0" borderId="0" xfId="0" applyNumberFormat="1" applyFont="1" applyAlignment="1">
      <alignment horizontal="center" vertical="center"/>
    </xf>
    <xf numFmtId="3" fontId="54" fillId="0" borderId="0" xfId="0" applyNumberFormat="1" applyFont="1" applyAlignment="1">
      <alignment horizontal="center" vertical="center"/>
    </xf>
    <xf numFmtId="165" fontId="42" fillId="0" borderId="0" xfId="0" applyNumberFormat="1" applyFont="1"/>
    <xf numFmtId="3" fontId="42" fillId="0" borderId="0" xfId="0" applyNumberFormat="1" applyFont="1"/>
    <xf numFmtId="0" fontId="29" fillId="0" borderId="49" xfId="0" applyFont="1" applyBorder="1" applyAlignment="1">
      <alignment horizontal="center" vertical="center"/>
    </xf>
    <xf numFmtId="0" fontId="37" fillId="0" borderId="143" xfId="0" applyFont="1" applyBorder="1" applyAlignment="1">
      <alignment horizontal="center"/>
    </xf>
    <xf numFmtId="0" fontId="37" fillId="0" borderId="144" xfId="0" applyFont="1" applyBorder="1" applyAlignment="1">
      <alignment horizontal="center"/>
    </xf>
    <xf numFmtId="0" fontId="37" fillId="0" borderId="145" xfId="0" applyFont="1" applyBorder="1" applyAlignment="1">
      <alignment horizontal="center"/>
    </xf>
    <xf numFmtId="1" fontId="11" fillId="0" borderId="143" xfId="0" applyNumberFormat="1" applyFont="1" applyBorder="1" applyAlignment="1">
      <alignment horizontal="center" vertical="center"/>
    </xf>
    <xf numFmtId="1" fontId="11" fillId="0" borderId="144" xfId="0" applyNumberFormat="1" applyFont="1" applyBorder="1" applyAlignment="1">
      <alignment horizontal="center" vertical="center"/>
    </xf>
    <xf numFmtId="1" fontId="11" fillId="0" borderId="145" xfId="0" applyNumberFormat="1" applyFont="1" applyBorder="1" applyAlignment="1">
      <alignment horizontal="center" vertical="center"/>
    </xf>
    <xf numFmtId="17" fontId="9" fillId="5" borderId="149" xfId="0" applyNumberFormat="1" applyFont="1" applyFill="1" applyBorder="1" applyAlignment="1">
      <alignment horizontal="center" vertical="center"/>
    </xf>
    <xf numFmtId="17" fontId="9" fillId="5" borderId="150" xfId="0" applyNumberFormat="1" applyFont="1" applyFill="1" applyBorder="1" applyAlignment="1">
      <alignment horizontal="center" vertical="center"/>
    </xf>
    <xf numFmtId="17" fontId="9" fillId="5" borderId="151" xfId="0" applyNumberFormat="1" applyFont="1" applyFill="1" applyBorder="1" applyAlignment="1">
      <alignment horizontal="center" vertical="center"/>
    </xf>
    <xf numFmtId="1" fontId="23" fillId="5" borderId="152" xfId="0" applyNumberFormat="1" applyFont="1" applyFill="1" applyBorder="1" applyAlignment="1">
      <alignment horizontal="center" vertical="center" wrapText="1"/>
    </xf>
    <xf numFmtId="0" fontId="9" fillId="5" borderId="155" xfId="0" applyFont="1" applyFill="1" applyBorder="1" applyAlignment="1">
      <alignment horizontal="center" vertical="center"/>
    </xf>
    <xf numFmtId="1" fontId="9" fillId="5" borderId="155" xfId="0" applyNumberFormat="1" applyFont="1" applyFill="1" applyBorder="1" applyAlignment="1">
      <alignment horizontal="center" vertical="center"/>
    </xf>
    <xf numFmtId="1" fontId="9" fillId="5" borderId="154" xfId="0" applyNumberFormat="1" applyFont="1" applyFill="1" applyBorder="1" applyAlignment="1">
      <alignment horizontal="center"/>
    </xf>
    <xf numFmtId="1" fontId="9" fillId="5" borderId="156" xfId="0" applyNumberFormat="1" applyFont="1" applyFill="1" applyBorder="1" applyAlignment="1">
      <alignment horizontal="center"/>
    </xf>
    <xf numFmtId="1" fontId="55" fillId="0" borderId="4" xfId="0" applyNumberFormat="1" applyFont="1" applyBorder="1" applyAlignment="1">
      <alignment horizontal="center" vertical="center"/>
    </xf>
    <xf numFmtId="1" fontId="55" fillId="0" borderId="6" xfId="0" applyNumberFormat="1" applyFont="1" applyBorder="1" applyAlignment="1">
      <alignment horizontal="center" vertical="center"/>
    </xf>
    <xf numFmtId="1" fontId="55" fillId="0" borderId="22" xfId="0" applyNumberFormat="1" applyFont="1" applyBorder="1" applyAlignment="1">
      <alignment horizontal="center" vertical="center"/>
    </xf>
    <xf numFmtId="1" fontId="55" fillId="0" borderId="8" xfId="0" applyNumberFormat="1" applyFont="1" applyBorder="1" applyAlignment="1">
      <alignment horizontal="center" vertical="center"/>
    </xf>
    <xf numFmtId="1" fontId="55" fillId="0" borderId="59" xfId="0" applyNumberFormat="1" applyFont="1" applyBorder="1" applyAlignment="1">
      <alignment horizontal="center" vertical="center"/>
    </xf>
    <xf numFmtId="0" fontId="55" fillId="5" borderId="3" xfId="0" applyFont="1" applyFill="1" applyBorder="1" applyAlignment="1">
      <alignment horizontal="center"/>
    </xf>
    <xf numFmtId="1" fontId="55" fillId="5" borderId="11" xfId="0" applyNumberFormat="1" applyFont="1" applyFill="1" applyBorder="1" applyAlignment="1">
      <alignment horizontal="center"/>
    </xf>
    <xf numFmtId="1" fontId="55" fillId="5" borderId="50" xfId="0" applyNumberFormat="1" applyFont="1" applyFill="1" applyBorder="1" applyAlignment="1">
      <alignment horizontal="center" vertical="center"/>
    </xf>
    <xf numFmtId="1" fontId="55" fillId="5" borderId="29" xfId="0" applyNumberFormat="1" applyFont="1" applyFill="1" applyBorder="1" applyAlignment="1">
      <alignment horizontal="center" vertical="center"/>
    </xf>
    <xf numFmtId="2" fontId="52" fillId="5" borderId="129" xfId="0" applyNumberFormat="1" applyFont="1" applyFill="1" applyBorder="1" applyAlignment="1">
      <alignment horizontal="center" vertical="center"/>
    </xf>
    <xf numFmtId="1" fontId="40" fillId="0" borderId="0" xfId="0" applyNumberFormat="1" applyFont="1"/>
    <xf numFmtId="0" fontId="29" fillId="0" borderId="47" xfId="0" applyFont="1" applyBorder="1" applyAlignment="1">
      <alignment horizontal="center" vertical="center"/>
    </xf>
    <xf numFmtId="0" fontId="45" fillId="0" borderId="0" xfId="10" applyFont="1" applyBorder="1" applyAlignment="1" applyProtection="1">
      <alignment horizontal="center" wrapText="1"/>
    </xf>
    <xf numFmtId="1" fontId="45" fillId="0" borderId="0" xfId="0" applyNumberFormat="1" applyFont="1" applyAlignment="1">
      <alignment horizontal="center" vertical="center"/>
    </xf>
    <xf numFmtId="0" fontId="33" fillId="15" borderId="159" xfId="0" applyFont="1" applyFill="1" applyBorder="1" applyAlignment="1">
      <alignment horizontal="left" vertical="center"/>
    </xf>
    <xf numFmtId="0" fontId="33" fillId="15" borderId="160" xfId="0" applyFont="1" applyFill="1" applyBorder="1" applyAlignment="1">
      <alignment horizontal="center" vertical="center"/>
    </xf>
    <xf numFmtId="0" fontId="33" fillId="15" borderId="161" xfId="0" applyFont="1" applyFill="1" applyBorder="1" applyAlignment="1">
      <alignment horizontal="center" vertical="center"/>
    </xf>
    <xf numFmtId="0" fontId="33" fillId="15" borderId="161" xfId="0" applyFont="1" applyFill="1" applyBorder="1" applyAlignment="1">
      <alignment horizontal="center" vertical="center" wrapText="1"/>
    </xf>
    <xf numFmtId="0" fontId="33" fillId="15" borderId="158" xfId="0" applyFont="1" applyFill="1" applyBorder="1" applyAlignment="1">
      <alignment horizontal="center" vertical="center" wrapText="1"/>
    </xf>
    <xf numFmtId="0" fontId="33" fillId="16" borderId="162" xfId="0" applyFont="1" applyFill="1" applyBorder="1" applyAlignment="1">
      <alignment horizontal="justify" vertical="center" wrapText="1"/>
    </xf>
    <xf numFmtId="0" fontId="33" fillId="16" borderId="163" xfId="0" applyFont="1" applyFill="1" applyBorder="1" applyAlignment="1">
      <alignment horizontal="center" vertical="center" wrapText="1"/>
    </xf>
    <xf numFmtId="0" fontId="35" fillId="16" borderId="166" xfId="0" applyFont="1" applyFill="1" applyBorder="1" applyAlignment="1">
      <alignment horizontal="right" vertical="center" wrapText="1"/>
    </xf>
    <xf numFmtId="0" fontId="35" fillId="16" borderId="167" xfId="0" applyFont="1" applyFill="1" applyBorder="1" applyAlignment="1">
      <alignment horizontal="center" vertical="center" wrapText="1"/>
    </xf>
    <xf numFmtId="0" fontId="35" fillId="16" borderId="168" xfId="0" applyFont="1" applyFill="1" applyBorder="1" applyAlignment="1">
      <alignment horizontal="center" vertical="center" wrapText="1"/>
    </xf>
    <xf numFmtId="0" fontId="35" fillId="16" borderId="169" xfId="0" applyFont="1" applyFill="1" applyBorder="1" applyAlignment="1">
      <alignment horizontal="center" vertical="center" wrapText="1"/>
    </xf>
    <xf numFmtId="0" fontId="35" fillId="16" borderId="170" xfId="0" applyFont="1" applyFill="1" applyBorder="1" applyAlignment="1">
      <alignment horizontal="center" vertical="center" wrapText="1"/>
    </xf>
    <xf numFmtId="0" fontId="35" fillId="16" borderId="171" xfId="0" applyFont="1" applyFill="1" applyBorder="1" applyAlignment="1">
      <alignment horizontal="center" vertical="center" wrapText="1"/>
    </xf>
    <xf numFmtId="0" fontId="35" fillId="25" borderId="172" xfId="0" applyFont="1" applyFill="1" applyBorder="1" applyAlignment="1">
      <alignment horizontal="center" vertical="center" wrapText="1"/>
    </xf>
    <xf numFmtId="0" fontId="35" fillId="16" borderId="173" xfId="0" applyFont="1" applyFill="1" applyBorder="1" applyAlignment="1">
      <alignment horizontal="center" vertical="center" wrapText="1"/>
    </xf>
    <xf numFmtId="0" fontId="35" fillId="16" borderId="176" xfId="0" applyFont="1" applyFill="1" applyBorder="1" applyAlignment="1">
      <alignment horizontal="right" vertical="center" wrapText="1"/>
    </xf>
    <xf numFmtId="0" fontId="35" fillId="16" borderId="177" xfId="0" applyFont="1" applyFill="1" applyBorder="1" applyAlignment="1">
      <alignment horizontal="center" vertical="center" wrapText="1"/>
    </xf>
    <xf numFmtId="0" fontId="35" fillId="16" borderId="178" xfId="0" applyFont="1" applyFill="1" applyBorder="1" applyAlignment="1">
      <alignment horizontal="center" vertical="center" wrapText="1"/>
    </xf>
    <xf numFmtId="0" fontId="35" fillId="16" borderId="179" xfId="0" applyFont="1" applyFill="1" applyBorder="1" applyAlignment="1">
      <alignment horizontal="center" vertical="center" wrapText="1"/>
    </xf>
    <xf numFmtId="0" fontId="35" fillId="16" borderId="180" xfId="0" applyFont="1" applyFill="1" applyBorder="1" applyAlignment="1">
      <alignment horizontal="center" vertical="center" wrapText="1"/>
    </xf>
    <xf numFmtId="0" fontId="35" fillId="25" borderId="181" xfId="0" applyFont="1" applyFill="1" applyBorder="1" applyAlignment="1">
      <alignment horizontal="center" vertical="center" wrapText="1"/>
    </xf>
    <xf numFmtId="0" fontId="35" fillId="16" borderId="182"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11" fillId="5" borderId="185" xfId="4" applyFont="1" applyFill="1" applyBorder="1" applyAlignment="1">
      <alignment horizontal="center" vertical="center"/>
    </xf>
    <xf numFmtId="1" fontId="11" fillId="5" borderId="186" xfId="0" applyNumberFormat="1" applyFont="1" applyFill="1" applyBorder="1" applyAlignment="1">
      <alignment horizontal="center" vertical="center"/>
    </xf>
    <xf numFmtId="0" fontId="27" fillId="4" borderId="129" xfId="0" applyFont="1" applyFill="1" applyBorder="1" applyAlignment="1">
      <alignment horizontal="center"/>
    </xf>
    <xf numFmtId="0" fontId="11" fillId="6" borderId="129" xfId="0" applyFont="1" applyFill="1" applyBorder="1" applyAlignment="1">
      <alignment horizontal="right"/>
    </xf>
    <xf numFmtId="0" fontId="7" fillId="29" borderId="141" xfId="0" applyFont="1" applyFill="1" applyBorder="1" applyAlignment="1">
      <alignment vertical="center"/>
    </xf>
    <xf numFmtId="0" fontId="7" fillId="0" borderId="190" xfId="0" applyFont="1" applyBorder="1"/>
    <xf numFmtId="0" fontId="13" fillId="29" borderId="191" xfId="0" applyFont="1" applyFill="1" applyBorder="1" applyAlignment="1">
      <alignment vertical="center"/>
    </xf>
    <xf numFmtId="17" fontId="9" fillId="6" borderId="192" xfId="0" applyNumberFormat="1" applyFont="1" applyFill="1" applyBorder="1" applyAlignment="1">
      <alignment horizontal="center" vertical="center"/>
    </xf>
    <xf numFmtId="43" fontId="0" fillId="0" borderId="0" xfId="13" applyFont="1" applyFill="1"/>
    <xf numFmtId="2" fontId="52" fillId="0" borderId="157" xfId="13" applyNumberFormat="1" applyFont="1" applyFill="1" applyBorder="1" applyAlignment="1">
      <alignment horizontal="center" vertical="center"/>
    </xf>
    <xf numFmtId="17" fontId="9" fillId="5" borderId="129" xfId="0" applyNumberFormat="1" applyFont="1" applyFill="1" applyBorder="1" applyAlignment="1">
      <alignment horizontal="center" vertical="center"/>
    </xf>
    <xf numFmtId="0" fontId="9" fillId="4" borderId="148" xfId="0" applyFont="1" applyFill="1" applyBorder="1" applyAlignment="1">
      <alignment horizontal="center"/>
    </xf>
    <xf numFmtId="0" fontId="9" fillId="4" borderId="149" xfId="0" applyFont="1" applyFill="1" applyBorder="1" applyAlignment="1">
      <alignment horizontal="center"/>
    </xf>
    <xf numFmtId="0" fontId="9" fillId="4" borderId="194" xfId="0" applyFont="1" applyFill="1" applyBorder="1" applyAlignment="1">
      <alignment horizontal="center"/>
    </xf>
    <xf numFmtId="17" fontId="9" fillId="4" borderId="195" xfId="0" applyNumberFormat="1" applyFont="1" applyFill="1" applyBorder="1" applyAlignment="1">
      <alignment horizontal="center"/>
    </xf>
    <xf numFmtId="2" fontId="10" fillId="0" borderId="196" xfId="0" applyNumberFormat="1" applyFont="1" applyBorder="1" applyAlignment="1">
      <alignment horizontal="center"/>
    </xf>
    <xf numFmtId="17" fontId="9" fillId="4" borderId="197" xfId="0" applyNumberFormat="1" applyFont="1" applyFill="1" applyBorder="1" applyAlignment="1">
      <alignment horizontal="center"/>
    </xf>
    <xf numFmtId="17" fontId="9" fillId="4" borderId="198" xfId="0" applyNumberFormat="1" applyFont="1" applyFill="1" applyBorder="1" applyAlignment="1">
      <alignment horizontal="center"/>
    </xf>
    <xf numFmtId="2" fontId="10" fillId="0" borderId="200" xfId="0" applyNumberFormat="1" applyFont="1" applyBorder="1" applyAlignment="1">
      <alignment horizontal="center"/>
    </xf>
    <xf numFmtId="17" fontId="9" fillId="4" borderId="201" xfId="0" applyNumberFormat="1" applyFont="1" applyFill="1" applyBorder="1" applyAlignment="1">
      <alignment horizontal="center"/>
    </xf>
    <xf numFmtId="3" fontId="10" fillId="0" borderId="174" xfId="0" applyNumberFormat="1" applyFont="1" applyBorder="1" applyAlignment="1">
      <alignment horizontal="center"/>
    </xf>
    <xf numFmtId="2" fontId="10" fillId="0" borderId="175" xfId="0" applyNumberFormat="1" applyFont="1" applyBorder="1" applyAlignment="1">
      <alignment horizontal="center"/>
    </xf>
    <xf numFmtId="0" fontId="9" fillId="4" borderId="202" xfId="0" applyFont="1" applyFill="1" applyBorder="1" applyAlignment="1">
      <alignment horizontal="center"/>
    </xf>
    <xf numFmtId="2" fontId="10" fillId="0" borderId="203" xfId="0" applyNumberFormat="1" applyFont="1" applyBorder="1" applyAlignment="1">
      <alignment horizontal="center"/>
    </xf>
    <xf numFmtId="0" fontId="9" fillId="4" borderId="206" xfId="0" applyFont="1" applyFill="1" applyBorder="1" applyAlignment="1">
      <alignment horizontal="center"/>
    </xf>
    <xf numFmtId="0" fontId="9" fillId="4" borderId="207" xfId="0" applyFont="1" applyFill="1" applyBorder="1" applyAlignment="1">
      <alignment horizontal="center"/>
    </xf>
    <xf numFmtId="0" fontId="9" fillId="4" borderId="208" xfId="0" applyFont="1" applyFill="1" applyBorder="1" applyAlignment="1">
      <alignment horizontal="center"/>
    </xf>
    <xf numFmtId="0" fontId="9" fillId="4" borderId="209" xfId="0" applyFont="1" applyFill="1" applyBorder="1" applyAlignment="1">
      <alignment horizontal="center"/>
    </xf>
    <xf numFmtId="0" fontId="9" fillId="4" borderId="210" xfId="0" applyFont="1" applyFill="1" applyBorder="1" applyAlignment="1">
      <alignment horizontal="center"/>
    </xf>
    <xf numFmtId="3" fontId="10" fillId="0" borderId="211" xfId="0" applyNumberFormat="1" applyFont="1" applyBorder="1" applyAlignment="1">
      <alignment horizontal="center"/>
    </xf>
    <xf numFmtId="0" fontId="9" fillId="4" borderId="187" xfId="0" applyFont="1" applyFill="1" applyBorder="1" applyAlignment="1">
      <alignment horizontal="center"/>
    </xf>
    <xf numFmtId="2" fontId="10" fillId="0" borderId="212" xfId="0" applyNumberFormat="1" applyFont="1" applyBorder="1" applyAlignment="1">
      <alignment horizontal="center"/>
    </xf>
    <xf numFmtId="2" fontId="10" fillId="0" borderId="153" xfId="0" applyNumberFormat="1" applyFont="1" applyBorder="1" applyAlignment="1">
      <alignment horizontal="center"/>
    </xf>
    <xf numFmtId="0" fontId="9" fillId="4" borderId="136" xfId="0" applyFont="1" applyFill="1" applyBorder="1" applyAlignment="1">
      <alignment horizontal="center"/>
    </xf>
    <xf numFmtId="17" fontId="55" fillId="5" borderId="14" xfId="0" applyNumberFormat="1" applyFont="1" applyFill="1" applyBorder="1" applyAlignment="1">
      <alignment horizontal="center" vertical="center"/>
    </xf>
    <xf numFmtId="1" fontId="56" fillId="5" borderId="31" xfId="0" applyNumberFormat="1" applyFont="1" applyFill="1" applyBorder="1" applyAlignment="1">
      <alignment horizontal="center" vertical="center" wrapText="1"/>
    </xf>
    <xf numFmtId="1" fontId="55" fillId="0" borderId="54" xfId="0" applyNumberFormat="1" applyFont="1" applyBorder="1" applyAlignment="1">
      <alignment horizontal="center" vertical="center"/>
    </xf>
    <xf numFmtId="17" fontId="55" fillId="5" borderId="129" xfId="0" applyNumberFormat="1" applyFont="1" applyFill="1" applyBorder="1" applyAlignment="1">
      <alignment horizontal="center" vertical="center"/>
    </xf>
    <xf numFmtId="0" fontId="9" fillId="4" borderId="152" xfId="0" applyFont="1" applyFill="1" applyBorder="1" applyAlignment="1">
      <alignment horizontal="center"/>
    </xf>
    <xf numFmtId="0" fontId="55" fillId="4" borderId="2" xfId="0" applyFont="1" applyFill="1" applyBorder="1" applyAlignment="1">
      <alignment horizontal="center"/>
    </xf>
    <xf numFmtId="17" fontId="58" fillId="0" borderId="129" xfId="0" applyNumberFormat="1" applyFont="1" applyBorder="1" applyAlignment="1">
      <alignment horizontal="center"/>
    </xf>
    <xf numFmtId="0" fontId="59" fillId="0" borderId="129" xfId="0" applyFont="1" applyBorder="1" applyAlignment="1">
      <alignment horizontal="center"/>
    </xf>
    <xf numFmtId="2" fontId="59" fillId="0" borderId="129" xfId="0" applyNumberFormat="1" applyFont="1" applyBorder="1" applyAlignment="1">
      <alignment horizontal="center"/>
    </xf>
    <xf numFmtId="1" fontId="40" fillId="0" borderId="0" xfId="0" applyNumberFormat="1" applyFont="1" applyAlignment="1">
      <alignment horizontal="left" vertical="center"/>
    </xf>
    <xf numFmtId="0" fontId="60" fillId="0" borderId="0" xfId="0" applyFont="1" applyAlignment="1">
      <alignment horizontal="center"/>
    </xf>
    <xf numFmtId="0" fontId="48" fillId="0" borderId="0" xfId="0" applyFont="1"/>
    <xf numFmtId="17" fontId="9" fillId="0" borderId="129" xfId="0" applyNumberFormat="1" applyFont="1" applyBorder="1" applyAlignment="1">
      <alignment horizontal="center"/>
    </xf>
    <xf numFmtId="17" fontId="9" fillId="0" borderId="201" xfId="0" applyNumberFormat="1" applyFont="1" applyBorder="1" applyAlignment="1">
      <alignment horizontal="center"/>
    </xf>
    <xf numFmtId="3" fontId="10" fillId="0" borderId="218" xfId="0" applyNumberFormat="1" applyFont="1" applyBorder="1" applyAlignment="1">
      <alignment horizontal="center"/>
    </xf>
    <xf numFmtId="17" fontId="9" fillId="0" borderId="195" xfId="0" applyNumberFormat="1" applyFont="1" applyBorder="1" applyAlignment="1">
      <alignment horizontal="center"/>
    </xf>
    <xf numFmtId="3" fontId="10" fillId="0" borderId="0" xfId="0" applyNumberFormat="1" applyFont="1" applyAlignment="1">
      <alignment horizontal="center"/>
    </xf>
    <xf numFmtId="17" fontId="9" fillId="0" borderId="208" xfId="0" applyNumberFormat="1" applyFont="1" applyBorder="1" applyAlignment="1">
      <alignment horizontal="center"/>
    </xf>
    <xf numFmtId="0" fontId="9" fillId="5" borderId="219" xfId="0" applyFont="1" applyFill="1" applyBorder="1" applyAlignment="1">
      <alignment horizontal="left" vertical="center"/>
    </xf>
    <xf numFmtId="17" fontId="9" fillId="5" borderId="202" xfId="0" applyNumberFormat="1" applyFont="1" applyFill="1" applyBorder="1" applyAlignment="1">
      <alignment horizontal="center" vertical="center"/>
    </xf>
    <xf numFmtId="17" fontId="9" fillId="5" borderId="220" xfId="0" applyNumberFormat="1" applyFont="1" applyFill="1" applyBorder="1" applyAlignment="1">
      <alignment horizontal="center" vertical="center"/>
    </xf>
    <xf numFmtId="0" fontId="9" fillId="5" borderId="202" xfId="0" applyFont="1" applyFill="1" applyBorder="1" applyAlignment="1">
      <alignment horizontal="center" vertical="center"/>
    </xf>
    <xf numFmtId="3" fontId="9" fillId="5" borderId="222" xfId="0" applyNumberFormat="1" applyFont="1" applyFill="1" applyBorder="1" applyAlignment="1">
      <alignment horizontal="center" vertical="center"/>
    </xf>
    <xf numFmtId="3" fontId="9" fillId="5" borderId="154" xfId="0" applyNumberFormat="1" applyFont="1" applyFill="1" applyBorder="1" applyAlignment="1">
      <alignment horizontal="center" vertical="center"/>
    </xf>
    <xf numFmtId="2" fontId="9" fillId="5" borderId="156" xfId="0" applyNumberFormat="1" applyFont="1" applyFill="1" applyBorder="1" applyAlignment="1">
      <alignment horizontal="center" vertical="center"/>
    </xf>
    <xf numFmtId="1" fontId="13" fillId="5" borderId="223" xfId="0" applyNumberFormat="1" applyFont="1" applyFill="1" applyBorder="1" applyAlignment="1">
      <alignment horizontal="center" vertical="center" wrapText="1"/>
    </xf>
    <xf numFmtId="0" fontId="62" fillId="0" borderId="0" xfId="0" applyFont="1" applyAlignment="1">
      <alignment wrapText="1"/>
    </xf>
    <xf numFmtId="0" fontId="62" fillId="0" borderId="0" xfId="0" applyFont="1" applyAlignment="1">
      <alignment horizontal="center" vertical="center" wrapText="1"/>
    </xf>
    <xf numFmtId="0" fontId="51" fillId="0" borderId="0" xfId="0" applyFont="1"/>
    <xf numFmtId="0" fontId="63" fillId="0" borderId="0" xfId="0" applyFont="1"/>
    <xf numFmtId="0" fontId="61" fillId="0" borderId="0" xfId="0" applyFont="1" applyAlignment="1">
      <alignment horizontal="left" vertical="top" wrapText="1"/>
    </xf>
    <xf numFmtId="1" fontId="51" fillId="0" borderId="0" xfId="0" applyNumberFormat="1" applyFont="1"/>
    <xf numFmtId="0" fontId="51" fillId="0" borderId="0" xfId="0" applyFont="1" applyAlignment="1">
      <alignment horizontal="left"/>
    </xf>
    <xf numFmtId="0" fontId="51" fillId="0" borderId="0" xfId="0" applyFont="1" applyAlignment="1">
      <alignment horizontal="center"/>
    </xf>
    <xf numFmtId="0" fontId="51" fillId="0" borderId="0" xfId="0" applyFont="1" applyAlignment="1">
      <alignment horizontal="center" vertical="center"/>
    </xf>
    <xf numFmtId="1" fontId="51" fillId="0" borderId="0" xfId="0" applyNumberFormat="1" applyFont="1" applyAlignment="1">
      <alignment horizontal="center"/>
    </xf>
    <xf numFmtId="0" fontId="62" fillId="0" borderId="0" xfId="0" applyFont="1"/>
    <xf numFmtId="0" fontId="62" fillId="0" borderId="0" xfId="0" applyFont="1" applyAlignment="1">
      <alignment horizontal="center" vertical="center"/>
    </xf>
    <xf numFmtId="17" fontId="51" fillId="0" borderId="0" xfId="0" applyNumberFormat="1" applyFont="1"/>
    <xf numFmtId="3" fontId="41" fillId="0" borderId="7" xfId="0" applyNumberFormat="1" applyFont="1" applyBorder="1" applyAlignment="1">
      <alignment horizontal="center"/>
    </xf>
    <xf numFmtId="2" fontId="41" fillId="0" borderId="203" xfId="0" applyNumberFormat="1" applyFont="1" applyBorder="1" applyAlignment="1">
      <alignment horizontal="center"/>
    </xf>
    <xf numFmtId="3" fontId="41" fillId="0" borderId="211" xfId="0" applyNumberFormat="1" applyFont="1" applyBorder="1" applyAlignment="1">
      <alignment horizontal="center"/>
    </xf>
    <xf numFmtId="2" fontId="41" fillId="0" borderId="204" xfId="0" applyNumberFormat="1" applyFont="1" applyBorder="1" applyAlignment="1">
      <alignment horizontal="center"/>
    </xf>
    <xf numFmtId="3" fontId="41" fillId="0" borderId="6" xfId="0" applyNumberFormat="1" applyFont="1" applyBorder="1" applyAlignment="1">
      <alignment horizontal="center"/>
    </xf>
    <xf numFmtId="2" fontId="41" fillId="0" borderId="196" xfId="0" applyNumberFormat="1" applyFont="1" applyBorder="1" applyAlignment="1">
      <alignment horizontal="center"/>
    </xf>
    <xf numFmtId="3" fontId="41" fillId="0" borderId="199" xfId="0" applyNumberFormat="1" applyFont="1" applyBorder="1" applyAlignment="1">
      <alignment horizontal="center"/>
    </xf>
    <xf numFmtId="2" fontId="41" fillId="0" borderId="200" xfId="0" applyNumberFormat="1" applyFont="1" applyBorder="1" applyAlignment="1">
      <alignment horizontal="center"/>
    </xf>
    <xf numFmtId="0" fontId="37" fillId="0" borderId="224" xfId="0" applyFont="1" applyBorder="1" applyAlignment="1">
      <alignment horizontal="center"/>
    </xf>
    <xf numFmtId="1" fontId="11" fillId="0" borderId="224" xfId="0" applyNumberFormat="1" applyFont="1" applyBorder="1" applyAlignment="1">
      <alignment horizontal="center" vertical="center"/>
    </xf>
    <xf numFmtId="1" fontId="9" fillId="5" borderId="129" xfId="0" applyNumberFormat="1" applyFont="1" applyFill="1" applyBorder="1" applyAlignment="1">
      <alignment horizontal="center" vertical="center"/>
    </xf>
    <xf numFmtId="3" fontId="41" fillId="0" borderId="35" xfId="0" applyNumberFormat="1" applyFont="1" applyBorder="1" applyAlignment="1">
      <alignment horizontal="center"/>
    </xf>
    <xf numFmtId="2" fontId="41" fillId="0" borderId="213" xfId="0" applyNumberFormat="1" applyFont="1" applyBorder="1" applyAlignment="1">
      <alignment horizontal="center"/>
    </xf>
    <xf numFmtId="3" fontId="41" fillId="0" borderId="214" xfId="0" applyNumberFormat="1" applyFont="1" applyBorder="1" applyAlignment="1">
      <alignment horizontal="center"/>
    </xf>
    <xf numFmtId="2" fontId="41" fillId="0" borderId="215" xfId="0" applyNumberFormat="1" applyFont="1" applyBorder="1" applyAlignment="1">
      <alignment horizontal="center"/>
    </xf>
    <xf numFmtId="3" fontId="41" fillId="0" borderId="34" xfId="0" applyNumberFormat="1" applyFont="1" applyBorder="1" applyAlignment="1">
      <alignment horizontal="center"/>
    </xf>
    <xf numFmtId="3" fontId="41" fillId="0" borderId="216" xfId="0" applyNumberFormat="1" applyFont="1" applyBorder="1" applyAlignment="1">
      <alignment horizontal="center"/>
    </xf>
    <xf numFmtId="2" fontId="41" fillId="0" borderId="134" xfId="0" applyNumberFormat="1" applyFont="1" applyBorder="1" applyAlignment="1">
      <alignment horizontal="center"/>
    </xf>
    <xf numFmtId="2" fontId="41" fillId="0" borderId="135" xfId="0" applyNumberFormat="1" applyFont="1" applyBorder="1" applyAlignment="1">
      <alignment horizontal="center"/>
    </xf>
    <xf numFmtId="3" fontId="43" fillId="0" borderId="7" xfId="0" applyNumberFormat="1" applyFont="1" applyBorder="1" applyAlignment="1">
      <alignment horizontal="center"/>
    </xf>
    <xf numFmtId="2" fontId="43" fillId="0" borderId="6" xfId="0" applyNumberFormat="1" applyFont="1" applyBorder="1" applyAlignment="1">
      <alignment horizontal="center"/>
    </xf>
    <xf numFmtId="3" fontId="43" fillId="0" borderId="62" xfId="0" applyNumberFormat="1" applyFont="1" applyBorder="1" applyAlignment="1">
      <alignment horizontal="center"/>
    </xf>
    <xf numFmtId="3" fontId="43" fillId="0" borderId="9" xfId="0" applyNumberFormat="1" applyFont="1" applyBorder="1" applyAlignment="1">
      <alignment horizontal="center"/>
    </xf>
    <xf numFmtId="0" fontId="26" fillId="5" borderId="225" xfId="0" applyFont="1" applyFill="1" applyBorder="1" applyAlignment="1">
      <alignment horizontal="center"/>
    </xf>
    <xf numFmtId="17" fontId="26" fillId="9" borderId="144" xfId="0" applyNumberFormat="1" applyFont="1" applyFill="1" applyBorder="1" applyAlignment="1">
      <alignment horizontal="center" wrapText="1"/>
    </xf>
    <xf numFmtId="17" fontId="26" fillId="9" borderId="224" xfId="0" applyNumberFormat="1" applyFont="1" applyFill="1" applyBorder="1" applyAlignment="1">
      <alignment horizontal="center" wrapText="1"/>
    </xf>
    <xf numFmtId="0" fontId="30" fillId="9" borderId="129" xfId="0" applyFont="1" applyFill="1" applyBorder="1" applyAlignment="1">
      <alignment horizontal="center" wrapText="1"/>
    </xf>
    <xf numFmtId="17" fontId="26" fillId="9" borderId="193" xfId="0" applyNumberFormat="1" applyFont="1" applyFill="1" applyBorder="1" applyAlignment="1">
      <alignment horizontal="center" wrapText="1"/>
    </xf>
    <xf numFmtId="0" fontId="26" fillId="5" borderId="129" xfId="0" applyFont="1" applyFill="1" applyBorder="1" applyAlignment="1">
      <alignment horizontal="right" wrapText="1"/>
    </xf>
    <xf numFmtId="17" fontId="13" fillId="4" borderId="130" xfId="0" applyNumberFormat="1" applyFont="1" applyFill="1" applyBorder="1" applyAlignment="1">
      <alignment horizontal="center"/>
    </xf>
    <xf numFmtId="0" fontId="13" fillId="4" borderId="11" xfId="0" applyFont="1" applyFill="1" applyBorder="1" applyAlignment="1">
      <alignment horizontal="center"/>
    </xf>
    <xf numFmtId="17" fontId="13" fillId="4" borderId="139" xfId="0" applyNumberFormat="1" applyFont="1" applyFill="1" applyBorder="1" applyAlignment="1">
      <alignment horizontal="center"/>
    </xf>
    <xf numFmtId="0" fontId="13" fillId="4" borderId="129" xfId="0" applyFont="1" applyFill="1" applyBorder="1" applyAlignment="1">
      <alignment horizontal="center"/>
    </xf>
    <xf numFmtId="3" fontId="11" fillId="0" borderId="11" xfId="0" applyNumberFormat="1" applyFont="1" applyBorder="1"/>
    <xf numFmtId="17" fontId="13" fillId="4" borderId="140" xfId="0" applyNumberFormat="1" applyFont="1" applyFill="1" applyBorder="1" applyAlignment="1">
      <alignment horizontal="center"/>
    </xf>
    <xf numFmtId="0" fontId="11" fillId="5" borderId="40" xfId="0" applyFont="1" applyFill="1" applyBorder="1" applyAlignment="1">
      <alignment horizontal="right"/>
    </xf>
    <xf numFmtId="0" fontId="11" fillId="5" borderId="129" xfId="0" applyFont="1" applyFill="1" applyBorder="1" applyAlignment="1">
      <alignment horizontal="right"/>
    </xf>
    <xf numFmtId="2" fontId="10" fillId="0" borderId="157" xfId="0" applyNumberFormat="1" applyFont="1" applyBorder="1" applyAlignment="1">
      <alignment horizontal="center"/>
    </xf>
    <xf numFmtId="2" fontId="64" fillId="0" borderId="134" xfId="0" applyNumberFormat="1" applyFont="1" applyBorder="1" applyAlignment="1">
      <alignment horizontal="center"/>
    </xf>
    <xf numFmtId="2" fontId="64" fillId="0" borderId="135" xfId="0" applyNumberFormat="1" applyFont="1" applyBorder="1" applyAlignment="1">
      <alignment horizontal="center"/>
    </xf>
    <xf numFmtId="0" fontId="33" fillId="0" borderId="10" xfId="0" applyFont="1" applyBorder="1" applyAlignment="1">
      <alignment horizontal="center" vertical="center"/>
    </xf>
    <xf numFmtId="1" fontId="33" fillId="0" borderId="10" xfId="0" applyNumberFormat="1" applyFont="1" applyBorder="1" applyAlignment="1">
      <alignment horizontal="center" vertical="center"/>
    </xf>
    <xf numFmtId="0" fontId="35" fillId="7" borderId="71" xfId="0" applyFont="1" applyFill="1" applyBorder="1" applyAlignment="1">
      <alignment horizontal="center" vertical="center"/>
    </xf>
    <xf numFmtId="1" fontId="35" fillId="7" borderId="72" xfId="0" applyNumberFormat="1" applyFont="1" applyFill="1" applyBorder="1" applyAlignment="1">
      <alignment horizontal="center" vertical="center"/>
    </xf>
    <xf numFmtId="0" fontId="35" fillId="0" borderId="34" xfId="0" applyFont="1" applyBorder="1" applyAlignment="1">
      <alignment horizontal="center" vertical="center"/>
    </xf>
    <xf numFmtId="1" fontId="35" fillId="0" borderId="3" xfId="0" applyNumberFormat="1" applyFont="1" applyBorder="1" applyAlignment="1">
      <alignment horizontal="center" vertical="center"/>
    </xf>
    <xf numFmtId="0" fontId="35" fillId="7" borderId="35" xfId="0" applyFont="1" applyFill="1" applyBorder="1" applyAlignment="1">
      <alignment horizontal="center" vertical="center"/>
    </xf>
    <xf numFmtId="1" fontId="35" fillId="7" borderId="73" xfId="0" applyNumberFormat="1" applyFont="1" applyFill="1" applyBorder="1" applyAlignment="1">
      <alignment horizontal="center" vertical="center"/>
    </xf>
    <xf numFmtId="0" fontId="35" fillId="7" borderId="74" xfId="0" applyFont="1" applyFill="1" applyBorder="1" applyAlignment="1">
      <alignment horizontal="center" vertical="center"/>
    </xf>
    <xf numFmtId="1" fontId="35" fillId="7" borderId="75" xfId="0" applyNumberFormat="1" applyFont="1" applyFill="1" applyBorder="1" applyAlignment="1">
      <alignment horizontal="center" vertical="center"/>
    </xf>
    <xf numFmtId="0" fontId="35" fillId="0" borderId="29" xfId="0" applyFont="1" applyBorder="1" applyAlignment="1">
      <alignment horizontal="center" vertical="center"/>
    </xf>
    <xf numFmtId="0" fontId="35" fillId="0" borderId="32" xfId="0" applyFont="1" applyBorder="1" applyAlignment="1">
      <alignment horizontal="center" vertical="center"/>
    </xf>
    <xf numFmtId="1" fontId="35" fillId="0" borderId="46" xfId="0" applyNumberFormat="1" applyFont="1" applyBorder="1" applyAlignment="1">
      <alignment horizontal="center" vertical="center"/>
    </xf>
    <xf numFmtId="0" fontId="35" fillId="0" borderId="43" xfId="0" applyFont="1" applyBorder="1" applyAlignment="1">
      <alignment horizontal="center" vertical="center"/>
    </xf>
    <xf numFmtId="1" fontId="35" fillId="0" borderId="8" xfId="0" applyNumberFormat="1" applyFont="1" applyBorder="1" applyAlignment="1">
      <alignment horizontal="center" vertical="center"/>
    </xf>
    <xf numFmtId="0" fontId="35" fillId="0" borderId="13" xfId="0" applyFont="1" applyBorder="1" applyAlignment="1">
      <alignment horizontal="center" vertical="center"/>
    </xf>
    <xf numFmtId="1" fontId="35" fillId="0" borderId="2" xfId="0" applyNumberFormat="1" applyFont="1" applyBorder="1" applyAlignment="1">
      <alignment horizontal="center" vertical="center"/>
    </xf>
    <xf numFmtId="0" fontId="35" fillId="0" borderId="164" xfId="0" applyFont="1" applyBorder="1" applyAlignment="1">
      <alignment horizontal="center" vertical="center"/>
    </xf>
    <xf numFmtId="1" fontId="35" fillId="0" borderId="165" xfId="0" applyNumberFormat="1" applyFont="1" applyBorder="1" applyAlignment="1">
      <alignment horizontal="center" vertical="center"/>
    </xf>
    <xf numFmtId="0" fontId="35" fillId="0" borderId="174" xfId="0" applyFont="1" applyBorder="1" applyAlignment="1">
      <alignment horizontal="center" vertical="center"/>
    </xf>
    <xf numFmtId="1" fontId="35" fillId="0" borderId="175" xfId="0" applyNumberFormat="1" applyFont="1" applyBorder="1" applyAlignment="1">
      <alignment horizontal="center" vertical="center"/>
    </xf>
    <xf numFmtId="0" fontId="35" fillId="0" borderId="183" xfId="0" applyFont="1" applyBorder="1" applyAlignment="1">
      <alignment horizontal="center" vertical="center"/>
    </xf>
    <xf numFmtId="1" fontId="35" fillId="0" borderId="184" xfId="0" applyNumberFormat="1" applyFont="1" applyBorder="1" applyAlignment="1">
      <alignment horizontal="center" vertical="center"/>
    </xf>
    <xf numFmtId="0" fontId="35" fillId="0" borderId="3" xfId="0" applyFont="1" applyBorder="1" applyAlignment="1">
      <alignment horizontal="center" vertical="center"/>
    </xf>
    <xf numFmtId="0" fontId="35" fillId="0" borderId="41" xfId="0" applyFont="1" applyBorder="1" applyAlignment="1">
      <alignment horizontal="center" vertical="center"/>
    </xf>
    <xf numFmtId="1" fontId="35" fillId="0" borderId="41" xfId="0" applyNumberFormat="1" applyFont="1" applyBorder="1" applyAlignment="1">
      <alignment horizontal="center" vertical="center"/>
    </xf>
    <xf numFmtId="0" fontId="35" fillId="0" borderId="40" xfId="0" applyFont="1" applyBorder="1" applyAlignment="1">
      <alignment horizontal="center" vertical="center"/>
    </xf>
    <xf numFmtId="1" fontId="35" fillId="0" borderId="10" xfId="0" applyNumberFormat="1" applyFont="1" applyBorder="1" applyAlignment="1">
      <alignment horizontal="center" vertical="center"/>
    </xf>
    <xf numFmtId="1" fontId="35" fillId="0" borderId="15" xfId="0" applyNumberFormat="1" applyFont="1" applyBorder="1" applyAlignment="1">
      <alignment horizontal="center" vertical="center"/>
    </xf>
    <xf numFmtId="0" fontId="35" fillId="7" borderId="55" xfId="0" applyFont="1" applyFill="1" applyBorder="1" applyAlignment="1">
      <alignment horizontal="center" vertical="center"/>
    </xf>
    <xf numFmtId="1" fontId="35" fillId="7" borderId="57" xfId="0" applyNumberFormat="1" applyFont="1" applyFill="1" applyBorder="1" applyAlignment="1">
      <alignment horizontal="center" vertical="center"/>
    </xf>
    <xf numFmtId="0" fontId="35" fillId="0" borderId="2" xfId="0" applyFont="1" applyBorder="1" applyAlignment="1">
      <alignment horizontal="center" vertical="center"/>
    </xf>
    <xf numFmtId="0" fontId="45" fillId="0" borderId="0" xfId="10" applyFont="1" applyBorder="1" applyAlignment="1" applyProtection="1">
      <alignment horizontal="center" vertical="center" wrapText="1"/>
    </xf>
    <xf numFmtId="0" fontId="45"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horizontal="center"/>
    </xf>
    <xf numFmtId="17" fontId="9" fillId="9" borderId="130" xfId="0" applyNumberFormat="1" applyFont="1" applyFill="1" applyBorder="1" applyAlignment="1">
      <alignment horizontal="center"/>
    </xf>
    <xf numFmtId="0" fontId="27" fillId="4" borderId="30" xfId="0" applyFont="1" applyFill="1" applyBorder="1" applyAlignment="1">
      <alignment horizontal="center"/>
    </xf>
    <xf numFmtId="17" fontId="9" fillId="9" borderId="139" xfId="0" applyNumberFormat="1" applyFont="1" applyFill="1" applyBorder="1" applyAlignment="1">
      <alignment horizontal="center"/>
    </xf>
    <xf numFmtId="0" fontId="9" fillId="4" borderId="129" xfId="0" applyFont="1" applyFill="1" applyBorder="1" applyAlignment="1">
      <alignment horizontal="center"/>
    </xf>
    <xf numFmtId="3" fontId="11" fillId="0" borderId="11" xfId="0" applyNumberFormat="1" applyFont="1" applyBorder="1" applyAlignment="1">
      <alignment horizontal="center"/>
    </xf>
    <xf numFmtId="17" fontId="9" fillId="9" borderId="140" xfId="0" applyNumberFormat="1" applyFont="1" applyFill="1" applyBorder="1" applyAlignment="1">
      <alignment horizontal="center"/>
    </xf>
    <xf numFmtId="0" fontId="11" fillId="0" borderId="40" xfId="0" applyFont="1" applyBorder="1" applyAlignment="1">
      <alignment horizontal="right"/>
    </xf>
    <xf numFmtId="0" fontId="11" fillId="0" borderId="129" xfId="0" applyFont="1" applyBorder="1" applyAlignment="1">
      <alignment horizontal="right"/>
    </xf>
    <xf numFmtId="0" fontId="65" fillId="0" borderId="129" xfId="0" applyFont="1" applyBorder="1" applyAlignment="1">
      <alignment horizontal="center"/>
    </xf>
    <xf numFmtId="2" fontId="65" fillId="0" borderId="129" xfId="0" applyNumberFormat="1" applyFont="1" applyBorder="1" applyAlignment="1">
      <alignment horizontal="center"/>
    </xf>
    <xf numFmtId="0" fontId="58" fillId="0" borderId="129" xfId="0" applyFont="1" applyBorder="1" applyAlignment="1">
      <alignment horizontal="center"/>
    </xf>
    <xf numFmtId="3" fontId="41" fillId="0" borderId="22" xfId="0" applyNumberFormat="1" applyFont="1" applyBorder="1" applyAlignment="1">
      <alignment horizontal="center"/>
    </xf>
    <xf numFmtId="3" fontId="41" fillId="0" borderId="226" xfId="0" applyNumberFormat="1" applyFont="1" applyBorder="1" applyAlignment="1">
      <alignment horizontal="center"/>
    </xf>
    <xf numFmtId="0" fontId="9" fillId="4" borderId="11" xfId="0" applyFont="1" applyFill="1" applyBorder="1" applyAlignment="1">
      <alignment horizontal="center"/>
    </xf>
    <xf numFmtId="17" fontId="9" fillId="4" borderId="143" xfId="0" applyNumberFormat="1" applyFont="1" applyFill="1" applyBorder="1" applyAlignment="1">
      <alignment horizontal="center"/>
    </xf>
    <xf numFmtId="17" fontId="9" fillId="4" borderId="144" xfId="0" applyNumberFormat="1" applyFont="1" applyFill="1" applyBorder="1" applyAlignment="1">
      <alignment horizontal="center"/>
    </xf>
    <xf numFmtId="17" fontId="9" fillId="4" borderId="145" xfId="0" applyNumberFormat="1" applyFont="1" applyFill="1" applyBorder="1" applyAlignment="1">
      <alignment horizontal="center"/>
    </xf>
    <xf numFmtId="0" fontId="9" fillId="4" borderId="14" xfId="0" applyFont="1" applyFill="1" applyBorder="1" applyAlignment="1">
      <alignment horizontal="center"/>
    </xf>
    <xf numFmtId="2" fontId="10" fillId="0" borderId="227" xfId="0" applyNumberFormat="1" applyFont="1" applyBorder="1" applyAlignment="1">
      <alignment horizontal="center"/>
    </xf>
    <xf numFmtId="2" fontId="10" fillId="0" borderId="152" xfId="0" applyNumberFormat="1" applyFont="1" applyBorder="1" applyAlignment="1">
      <alignment horizontal="center"/>
    </xf>
    <xf numFmtId="2" fontId="10" fillId="0" borderId="228" xfId="0" applyNumberFormat="1" applyFont="1" applyBorder="1" applyAlignment="1">
      <alignment horizontal="center"/>
    </xf>
    <xf numFmtId="17" fontId="55" fillId="4" borderId="197" xfId="0" applyNumberFormat="1" applyFont="1" applyFill="1" applyBorder="1" applyAlignment="1">
      <alignment horizontal="center"/>
    </xf>
    <xf numFmtId="3" fontId="38" fillId="0" borderId="7" xfId="0" applyNumberFormat="1" applyFont="1" applyBorder="1" applyAlignment="1">
      <alignment horizontal="center"/>
    </xf>
    <xf numFmtId="2" fontId="38" fillId="0" borderId="203" xfId="0" applyNumberFormat="1" applyFont="1" applyBorder="1" applyAlignment="1">
      <alignment horizontal="center"/>
    </xf>
    <xf numFmtId="3" fontId="38" fillId="0" borderId="6" xfId="0" applyNumberFormat="1" applyFont="1" applyBorder="1" applyAlignment="1">
      <alignment horizontal="center"/>
    </xf>
    <xf numFmtId="2" fontId="38" fillId="0" borderId="196" xfId="0" applyNumberFormat="1" applyFont="1" applyBorder="1" applyAlignment="1">
      <alignment horizontal="center"/>
    </xf>
    <xf numFmtId="0" fontId="11" fillId="5" borderId="129" xfId="0" applyFont="1" applyFill="1" applyBorder="1" applyAlignment="1">
      <alignment horizontal="center" vertical="center"/>
    </xf>
    <xf numFmtId="0" fontId="9" fillId="5" borderId="229" xfId="0" applyFont="1" applyFill="1" applyBorder="1" applyAlignment="1">
      <alignment horizontal="right"/>
    </xf>
    <xf numFmtId="3" fontId="38" fillId="0" borderId="35" xfId="0" applyNumberFormat="1" applyFont="1" applyBorder="1" applyAlignment="1">
      <alignment horizontal="center"/>
    </xf>
    <xf numFmtId="2" fontId="38" fillId="0" borderId="213" xfId="0" applyNumberFormat="1" applyFont="1" applyBorder="1" applyAlignment="1">
      <alignment horizontal="center"/>
    </xf>
    <xf numFmtId="17" fontId="55" fillId="4" borderId="144" xfId="0" applyNumberFormat="1" applyFont="1" applyFill="1" applyBorder="1" applyAlignment="1">
      <alignment horizontal="center"/>
    </xf>
    <xf numFmtId="3" fontId="38" fillId="0" borderId="22" xfId="0" applyNumberFormat="1" applyFont="1" applyBorder="1" applyAlignment="1">
      <alignment horizontal="center"/>
    </xf>
    <xf numFmtId="3" fontId="38" fillId="0" borderId="34" xfId="0" applyNumberFormat="1" applyFont="1" applyBorder="1" applyAlignment="1">
      <alignment horizontal="center"/>
    </xf>
    <xf numFmtId="2" fontId="38" fillId="0" borderId="134" xfId="0" applyNumberFormat="1" applyFont="1" applyBorder="1" applyAlignment="1">
      <alignment horizontal="center"/>
    </xf>
    <xf numFmtId="0" fontId="38" fillId="0" borderId="34" xfId="0" applyFont="1" applyBorder="1" applyAlignment="1">
      <alignment horizontal="center" vertical="center"/>
    </xf>
    <xf numFmtId="3" fontId="39" fillId="0" borderId="7" xfId="0" applyNumberFormat="1" applyFont="1" applyBorder="1" applyAlignment="1">
      <alignment horizontal="center"/>
    </xf>
    <xf numFmtId="3" fontId="9" fillId="0" borderId="2" xfId="0" applyNumberFormat="1" applyFont="1" applyBorder="1" applyAlignment="1">
      <alignment horizontal="center" vertical="center"/>
    </xf>
    <xf numFmtId="1" fontId="10" fillId="0" borderId="26" xfId="0" applyNumberFormat="1" applyFont="1" applyBorder="1" applyAlignment="1">
      <alignment horizontal="center" vertical="center"/>
    </xf>
    <xf numFmtId="1" fontId="10" fillId="0" borderId="27" xfId="0" applyNumberFormat="1" applyFont="1" applyBorder="1" applyAlignment="1">
      <alignment horizontal="center" vertical="center"/>
    </xf>
    <xf numFmtId="1" fontId="10" fillId="0" borderId="75" xfId="0" applyNumberFormat="1" applyFont="1" applyBorder="1" applyAlignment="1">
      <alignment horizontal="center"/>
    </xf>
    <xf numFmtId="1" fontId="10" fillId="0" borderId="130" xfId="0" applyNumberFormat="1" applyFont="1" applyBorder="1" applyAlignment="1">
      <alignment horizontal="center" vertical="center"/>
    </xf>
    <xf numFmtId="1" fontId="10" fillId="0" borderId="130" xfId="0" applyNumberFormat="1" applyFont="1" applyBorder="1" applyAlignment="1">
      <alignment horizontal="center"/>
    </xf>
    <xf numFmtId="0" fontId="10" fillId="0" borderId="140" xfId="0" applyFont="1" applyBorder="1" applyAlignment="1">
      <alignment horizontal="center" vertical="center"/>
    </xf>
    <xf numFmtId="1" fontId="10" fillId="0" borderId="140" xfId="0" applyNumberFormat="1" applyFont="1" applyBorder="1" applyAlignment="1">
      <alignment horizontal="center" vertical="center"/>
    </xf>
    <xf numFmtId="1" fontId="10" fillId="0" borderId="140" xfId="0" applyNumberFormat="1" applyFont="1" applyBorder="1" applyAlignment="1">
      <alignment horizontal="center"/>
    </xf>
    <xf numFmtId="3" fontId="9" fillId="5" borderId="217" xfId="0" applyNumberFormat="1" applyFont="1" applyFill="1" applyBorder="1" applyAlignment="1">
      <alignment horizontal="center" vertical="center"/>
    </xf>
    <xf numFmtId="1" fontId="10" fillId="0" borderId="141" xfId="0" applyNumberFormat="1" applyFont="1" applyBorder="1" applyAlignment="1">
      <alignment horizontal="center"/>
    </xf>
    <xf numFmtId="3" fontId="9" fillId="0" borderId="188" xfId="0" applyNumberFormat="1" applyFont="1" applyBorder="1" applyAlignment="1">
      <alignment horizontal="center" vertical="center"/>
    </xf>
    <xf numFmtId="3" fontId="9" fillId="0" borderId="234" xfId="0" applyNumberFormat="1" applyFont="1" applyBorder="1" applyAlignment="1">
      <alignment horizontal="center" vertical="center"/>
    </xf>
    <xf numFmtId="1" fontId="10" fillId="0" borderId="190" xfId="0" applyNumberFormat="1" applyFont="1" applyBorder="1" applyAlignment="1">
      <alignment horizontal="center"/>
    </xf>
    <xf numFmtId="0" fontId="15" fillId="5" borderId="191" xfId="0" applyFont="1" applyFill="1" applyBorder="1" applyAlignment="1">
      <alignment horizontal="left" vertical="center"/>
    </xf>
    <xf numFmtId="3" fontId="9" fillId="5" borderId="186" xfId="0" applyNumberFormat="1" applyFont="1" applyFill="1" applyBorder="1" applyAlignment="1">
      <alignment horizontal="center" vertical="center"/>
    </xf>
    <xf numFmtId="0" fontId="10" fillId="0" borderId="235" xfId="0" applyFont="1" applyBorder="1" applyAlignment="1">
      <alignment horizontal="center"/>
    </xf>
    <xf numFmtId="0" fontId="10" fillId="0" borderId="142" xfId="0" applyFont="1" applyBorder="1" applyAlignment="1">
      <alignment horizontal="center"/>
    </xf>
    <xf numFmtId="0" fontId="10" fillId="0" borderId="236" xfId="0" applyFont="1" applyBorder="1" applyAlignment="1">
      <alignment horizontal="center"/>
    </xf>
    <xf numFmtId="0" fontId="11" fillId="0" borderId="133" xfId="0" applyFont="1" applyBorder="1" applyAlignment="1">
      <alignment horizontal="left"/>
    </xf>
    <xf numFmtId="0" fontId="11" fillId="0" borderId="134" xfId="0" applyFont="1" applyBorder="1" applyAlignment="1">
      <alignment horizontal="left"/>
    </xf>
    <xf numFmtId="0" fontId="11" fillId="0" borderId="189" xfId="0" applyFont="1" applyBorder="1" applyAlignment="1">
      <alignment horizontal="left"/>
    </xf>
    <xf numFmtId="0" fontId="11" fillId="0" borderId="144" xfId="0" applyFont="1" applyBorder="1" applyAlignment="1">
      <alignment horizontal="left"/>
    </xf>
    <xf numFmtId="0" fontId="11" fillId="0" borderId="145" xfId="0" applyFont="1" applyBorder="1" applyAlignment="1">
      <alignment horizontal="left"/>
    </xf>
    <xf numFmtId="17" fontId="66" fillId="4" borderId="144" xfId="0" applyNumberFormat="1" applyFont="1" applyFill="1" applyBorder="1" applyAlignment="1">
      <alignment horizontal="center"/>
    </xf>
    <xf numFmtId="3" fontId="51" fillId="0" borderId="22" xfId="0" applyNumberFormat="1" applyFont="1" applyBorder="1" applyAlignment="1">
      <alignment horizontal="center"/>
    </xf>
    <xf numFmtId="2" fontId="51" fillId="0" borderId="196" xfId="0" applyNumberFormat="1" applyFont="1" applyBorder="1" applyAlignment="1">
      <alignment horizontal="center"/>
    </xf>
    <xf numFmtId="17" fontId="66" fillId="4" borderId="197" xfId="0" applyNumberFormat="1" applyFont="1" applyFill="1" applyBorder="1" applyAlignment="1">
      <alignment horizontal="center"/>
    </xf>
    <xf numFmtId="3" fontId="51" fillId="0" borderId="6" xfId="0" applyNumberFormat="1" applyFont="1" applyBorder="1" applyAlignment="1">
      <alignment horizontal="center"/>
    </xf>
    <xf numFmtId="3" fontId="51" fillId="0" borderId="34" xfId="0" applyNumberFormat="1" applyFont="1" applyBorder="1" applyAlignment="1">
      <alignment horizontal="center"/>
    </xf>
    <xf numFmtId="2" fontId="51" fillId="0" borderId="134" xfId="0" applyNumberFormat="1" applyFont="1" applyBorder="1" applyAlignment="1">
      <alignment horizontal="center"/>
    </xf>
    <xf numFmtId="0" fontId="51" fillId="0" borderId="34" xfId="0" applyFont="1" applyBorder="1" applyAlignment="1">
      <alignment horizontal="center"/>
    </xf>
    <xf numFmtId="0" fontId="3" fillId="0" borderId="129" xfId="0" applyFont="1" applyBorder="1" applyAlignment="1">
      <alignment horizontal="center"/>
    </xf>
    <xf numFmtId="2" fontId="3" fillId="0" borderId="129" xfId="0" applyNumberFormat="1" applyFont="1" applyBorder="1" applyAlignment="1">
      <alignment horizontal="center"/>
    </xf>
    <xf numFmtId="17" fontId="67" fillId="4" borderId="130" xfId="0" applyNumberFormat="1" applyFont="1" applyFill="1" applyBorder="1" applyAlignment="1">
      <alignment horizontal="center"/>
    </xf>
    <xf numFmtId="2" fontId="39" fillId="0" borderId="6" xfId="0" applyNumberFormat="1" applyFont="1" applyBorder="1" applyAlignment="1">
      <alignment horizontal="center"/>
    </xf>
    <xf numFmtId="0" fontId="57" fillId="0" borderId="0" xfId="0" applyFont="1"/>
    <xf numFmtId="0" fontId="11" fillId="0" borderId="134" xfId="0" applyFont="1" applyBorder="1" applyAlignment="1">
      <alignment horizontal="left" vertical="center" wrapText="1"/>
    </xf>
    <xf numFmtId="0" fontId="52" fillId="0" borderId="0" xfId="0" applyFont="1" applyAlignment="1">
      <alignment horizontal="right"/>
    </xf>
    <xf numFmtId="0" fontId="52" fillId="0" borderId="0" xfId="0" applyFont="1"/>
    <xf numFmtId="0" fontId="40" fillId="0" borderId="0" xfId="4" applyFont="1"/>
    <xf numFmtId="0" fontId="40" fillId="0" borderId="0" xfId="0" applyFont="1" applyAlignment="1">
      <alignment wrapText="1"/>
    </xf>
    <xf numFmtId="0" fontId="40" fillId="0" borderId="130" xfId="0" applyFont="1" applyBorder="1" applyAlignment="1">
      <alignment horizontal="center" vertical="center"/>
    </xf>
    <xf numFmtId="0" fontId="11" fillId="0" borderId="130" xfId="0" applyFont="1" applyBorder="1" applyAlignment="1">
      <alignment horizontal="center"/>
    </xf>
    <xf numFmtId="0" fontId="25" fillId="0" borderId="0" xfId="0" applyFont="1" applyAlignment="1">
      <alignment horizontal="right"/>
    </xf>
    <xf numFmtId="0" fontId="25" fillId="0" borderId="0" xfId="0" applyFont="1" applyAlignment="1">
      <alignment horizontal="center"/>
    </xf>
    <xf numFmtId="0" fontId="24"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center"/>
    </xf>
    <xf numFmtId="0" fontId="20" fillId="0" borderId="0" xfId="0" applyFont="1" applyAlignment="1">
      <alignment wrapText="1"/>
    </xf>
    <xf numFmtId="3" fontId="22" fillId="0" borderId="0" xfId="0" applyNumberFormat="1" applyFont="1"/>
    <xf numFmtId="0" fontId="39" fillId="0" borderId="0" xfId="0" applyFont="1"/>
    <xf numFmtId="0" fontId="39" fillId="0" borderId="0" xfId="0" applyFont="1" applyAlignment="1">
      <alignment horizontal="center"/>
    </xf>
    <xf numFmtId="1" fontId="9" fillId="5" borderId="129" xfId="0" applyNumberFormat="1" applyFont="1" applyFill="1" applyBorder="1" applyAlignment="1">
      <alignment horizontal="center"/>
    </xf>
    <xf numFmtId="17" fontId="50" fillId="0" borderId="129" xfId="0" applyNumberFormat="1" applyFont="1" applyBorder="1" applyAlignment="1">
      <alignment horizontal="center"/>
    </xf>
    <xf numFmtId="0" fontId="2" fillId="0" borderId="129" xfId="0" applyFont="1" applyBorder="1" applyAlignment="1">
      <alignment horizontal="center"/>
    </xf>
    <xf numFmtId="2" fontId="2" fillId="0" borderId="129" xfId="0" applyNumberFormat="1" applyFont="1" applyBorder="1" applyAlignment="1">
      <alignment horizontal="center"/>
    </xf>
    <xf numFmtId="0" fontId="0" fillId="0" borderId="130" xfId="0" applyBorder="1" applyAlignment="1">
      <alignment horizontal="center" vertical="center"/>
    </xf>
    <xf numFmtId="0" fontId="0" fillId="0" borderId="237" xfId="0" applyBorder="1"/>
    <xf numFmtId="0" fontId="0" fillId="0" borderId="141" xfId="0" applyBorder="1" applyAlignment="1">
      <alignment horizontal="center" vertical="center"/>
    </xf>
    <xf numFmtId="0" fontId="0" fillId="0" borderId="239" xfId="0" applyBorder="1"/>
    <xf numFmtId="0" fontId="0" fillId="0" borderId="139" xfId="0" applyBorder="1" applyAlignment="1">
      <alignment horizontal="center" vertical="center"/>
    </xf>
    <xf numFmtId="0" fontId="0" fillId="0" borderId="240" xfId="0" applyBorder="1" applyAlignment="1">
      <alignment horizontal="center" vertical="center"/>
    </xf>
    <xf numFmtId="0" fontId="11" fillId="0" borderId="224" xfId="0" applyFont="1" applyBorder="1" applyAlignment="1">
      <alignment horizontal="center" vertical="center"/>
    </xf>
    <xf numFmtId="0" fontId="13" fillId="26" borderId="137" xfId="0" applyFont="1" applyFill="1" applyBorder="1" applyAlignment="1">
      <alignment horizontal="center"/>
    </xf>
    <xf numFmtId="0" fontId="13" fillId="26" borderId="131" xfId="0" applyFont="1" applyFill="1" applyBorder="1" applyAlignment="1">
      <alignment horizontal="center" vertical="center"/>
    </xf>
    <xf numFmtId="0" fontId="68" fillId="27" borderId="131" xfId="0" applyFont="1" applyFill="1" applyBorder="1" applyAlignment="1">
      <alignment horizontal="center" vertical="center"/>
    </xf>
    <xf numFmtId="0" fontId="68" fillId="27" borderId="138" xfId="0" applyFont="1" applyFill="1" applyBorder="1" applyAlignment="1">
      <alignment horizontal="center" vertical="center"/>
    </xf>
    <xf numFmtId="0" fontId="13" fillId="26" borderId="129" xfId="0" applyFont="1" applyFill="1" applyBorder="1" applyAlignment="1">
      <alignment horizontal="center" vertical="center"/>
    </xf>
    <xf numFmtId="0" fontId="11" fillId="0" borderId="137" xfId="0" applyFont="1" applyBorder="1"/>
    <xf numFmtId="0" fontId="11" fillId="0" borderId="131" xfId="0" applyFont="1" applyBorder="1" applyAlignment="1">
      <alignment horizontal="center"/>
    </xf>
    <xf numFmtId="0" fontId="11" fillId="0" borderId="132" xfId="0" applyFont="1" applyBorder="1" applyAlignment="1">
      <alignment horizontal="center"/>
    </xf>
    <xf numFmtId="0" fontId="0" fillId="0" borderId="241" xfId="0" applyBorder="1"/>
    <xf numFmtId="0" fontId="11" fillId="0" borderId="139" xfId="0" applyFont="1" applyBorder="1" applyAlignment="1">
      <alignment horizontal="center"/>
    </xf>
    <xf numFmtId="0" fontId="13" fillId="26" borderId="137" xfId="0" applyFont="1" applyFill="1" applyBorder="1"/>
    <xf numFmtId="0" fontId="13" fillId="26" borderId="131" xfId="0" applyFont="1" applyFill="1" applyBorder="1" applyAlignment="1">
      <alignment horizontal="center"/>
    </xf>
    <xf numFmtId="0" fontId="68" fillId="27" borderId="131" xfId="0" applyFont="1" applyFill="1" applyBorder="1" applyAlignment="1">
      <alignment horizontal="center"/>
    </xf>
    <xf numFmtId="0" fontId="13" fillId="26" borderId="132" xfId="0" applyFont="1" applyFill="1" applyBorder="1" applyAlignment="1">
      <alignment horizontal="center"/>
    </xf>
    <xf numFmtId="0" fontId="26" fillId="9" borderId="65" xfId="0" applyFont="1" applyFill="1" applyBorder="1" applyAlignment="1">
      <alignment horizontal="center"/>
    </xf>
    <xf numFmtId="0" fontId="28" fillId="0" borderId="56" xfId="0" applyFont="1" applyBorder="1" applyAlignment="1">
      <alignment horizontal="right"/>
    </xf>
    <xf numFmtId="0" fontId="0" fillId="0" borderId="140" xfId="0" applyBorder="1" applyAlignment="1">
      <alignment horizontal="center" vertical="center"/>
    </xf>
    <xf numFmtId="0" fontId="0" fillId="0" borderId="190" xfId="0" applyBorder="1" applyAlignment="1">
      <alignment horizontal="center" vertical="center"/>
    </xf>
    <xf numFmtId="0" fontId="11" fillId="0" borderId="131" xfId="0" applyFont="1" applyBorder="1" applyAlignment="1">
      <alignment horizontal="center" vertical="center"/>
    </xf>
    <xf numFmtId="0" fontId="11" fillId="0" borderId="138" xfId="0" applyFont="1" applyBorder="1" applyAlignment="1">
      <alignment horizontal="center" vertical="center"/>
    </xf>
    <xf numFmtId="0" fontId="11" fillId="0" borderId="129" xfId="0" applyFont="1" applyBorder="1" applyAlignment="1">
      <alignment horizontal="center" vertical="center"/>
    </xf>
    <xf numFmtId="0" fontId="61" fillId="0" borderId="0" xfId="0" applyFont="1"/>
    <xf numFmtId="0" fontId="55" fillId="0" borderId="0" xfId="0" applyFont="1" applyAlignment="1">
      <alignment horizontal="left"/>
    </xf>
    <xf numFmtId="0" fontId="52" fillId="0" borderId="0" xfId="0" applyFont="1" applyAlignment="1">
      <alignment horizontal="center" vertical="center" wrapText="1"/>
    </xf>
    <xf numFmtId="0" fontId="10" fillId="0" borderId="0" xfId="0" applyFont="1" applyAlignment="1">
      <alignment horizontal="center" vertical="top"/>
    </xf>
    <xf numFmtId="0" fontId="40" fillId="0" borderId="0" xfId="4" applyFont="1" applyBorder="1" applyAlignment="1">
      <alignment horizontal="center" vertical="center"/>
    </xf>
    <xf numFmtId="0" fontId="11" fillId="0" borderId="243" xfId="0" applyFont="1" applyBorder="1" applyAlignment="1">
      <alignment horizontal="center"/>
    </xf>
    <xf numFmtId="0" fontId="11" fillId="0" borderId="238" xfId="0" applyFont="1" applyBorder="1" applyAlignment="1">
      <alignment horizontal="center"/>
    </xf>
    <xf numFmtId="0" fontId="11" fillId="27" borderId="140" xfId="0" applyFont="1" applyFill="1" applyBorder="1" applyAlignment="1">
      <alignment horizontal="center"/>
    </xf>
    <xf numFmtId="0" fontId="11" fillId="27" borderId="242" xfId="0" applyFont="1" applyFill="1" applyBorder="1" applyAlignment="1">
      <alignment horizontal="center"/>
    </xf>
    <xf numFmtId="17" fontId="65" fillId="0" borderId="0" xfId="0" applyNumberFormat="1" applyFont="1" applyAlignment="1">
      <alignment horizontal="center" vertical="center"/>
    </xf>
    <xf numFmtId="0" fontId="65" fillId="0" borderId="0" xfId="0" applyFont="1" applyAlignment="1">
      <alignment horizontal="center" vertical="center"/>
    </xf>
    <xf numFmtId="0" fontId="65" fillId="0" borderId="0" xfId="0" applyFont="1" applyAlignment="1">
      <alignment horizontal="center"/>
    </xf>
    <xf numFmtId="0" fontId="10" fillId="0" borderId="130" xfId="0" applyFont="1" applyBorder="1" applyAlignment="1">
      <alignment horizontal="left"/>
    </xf>
    <xf numFmtId="0" fontId="40" fillId="0" borderId="139" xfId="0" applyFont="1" applyBorder="1" applyAlignment="1">
      <alignment horizontal="center" vertical="center"/>
    </xf>
    <xf numFmtId="0" fontId="52" fillId="0" borderId="134" xfId="13" applyNumberFormat="1" applyFont="1" applyFill="1" applyBorder="1" applyAlignment="1">
      <alignment horizontal="center" vertical="center"/>
    </xf>
    <xf numFmtId="1" fontId="52" fillId="0" borderId="134" xfId="13" applyNumberFormat="1" applyFont="1" applyFill="1" applyBorder="1" applyAlignment="1">
      <alignment horizontal="center" vertical="center"/>
    </xf>
    <xf numFmtId="0" fontId="9" fillId="5" borderId="129" xfId="0" applyFont="1" applyFill="1" applyBorder="1" applyAlignment="1">
      <alignment horizontal="center" vertical="center"/>
    </xf>
    <xf numFmtId="0" fontId="38" fillId="0" borderId="24" xfId="0" applyFont="1" applyBorder="1" applyAlignment="1">
      <alignment horizontal="center"/>
    </xf>
    <xf numFmtId="0" fontId="55" fillId="0" borderId="0" xfId="0" applyFont="1"/>
    <xf numFmtId="0" fontId="9" fillId="5" borderId="11" xfId="0" applyFont="1" applyFill="1" applyBorder="1" applyAlignment="1">
      <alignment horizontal="center"/>
    </xf>
    <xf numFmtId="0" fontId="9" fillId="5" borderId="234" xfId="0" applyFont="1" applyFill="1" applyBorder="1" applyAlignment="1">
      <alignment horizontal="left"/>
    </xf>
    <xf numFmtId="0" fontId="9" fillId="5" borderId="191" xfId="0" applyFont="1" applyFill="1" applyBorder="1" applyAlignment="1">
      <alignment horizontal="left"/>
    </xf>
    <xf numFmtId="0" fontId="68" fillId="27" borderId="129" xfId="0" applyFont="1" applyFill="1" applyBorder="1" applyAlignment="1">
      <alignment horizontal="center" vertical="center"/>
    </xf>
    <xf numFmtId="0" fontId="68" fillId="27" borderId="191" xfId="0" applyFont="1" applyFill="1" applyBorder="1" applyAlignment="1">
      <alignment horizontal="center" vertical="center"/>
    </xf>
    <xf numFmtId="17" fontId="68" fillId="4" borderId="130" xfId="0" applyNumberFormat="1" applyFont="1" applyFill="1" applyBorder="1" applyAlignment="1">
      <alignment horizontal="center"/>
    </xf>
    <xf numFmtId="3" fontId="62" fillId="0" borderId="7" xfId="0" applyNumberFormat="1" applyFont="1" applyBorder="1" applyAlignment="1">
      <alignment horizontal="center"/>
    </xf>
    <xf numFmtId="2" fontId="62" fillId="0" borderId="6" xfId="0" applyNumberFormat="1" applyFont="1" applyBorder="1" applyAlignment="1">
      <alignment horizontal="center"/>
    </xf>
    <xf numFmtId="0" fontId="69" fillId="0" borderId="0" xfId="0" applyFont="1"/>
    <xf numFmtId="0" fontId="40" fillId="0" borderId="144" xfId="0" applyFont="1" applyBorder="1"/>
    <xf numFmtId="0" fontId="11" fillId="5" borderId="129" xfId="0" applyFont="1" applyFill="1" applyBorder="1" applyAlignment="1">
      <alignment horizontal="center"/>
    </xf>
    <xf numFmtId="0" fontId="0" fillId="0" borderId="244" xfId="0" applyBorder="1" applyAlignment="1">
      <alignment horizontal="center"/>
    </xf>
    <xf numFmtId="0" fontId="68" fillId="27" borderId="186" xfId="0" applyFont="1" applyFill="1" applyBorder="1" applyAlignment="1">
      <alignment horizontal="center" vertical="center"/>
    </xf>
    <xf numFmtId="0" fontId="0" fillId="0" borderId="245" xfId="0" applyBorder="1" applyAlignment="1">
      <alignment horizontal="center" vertical="center"/>
    </xf>
    <xf numFmtId="165" fontId="9" fillId="5" borderId="129" xfId="0" applyNumberFormat="1" applyFont="1" applyFill="1" applyBorder="1" applyAlignment="1">
      <alignment horizontal="center" vertical="center" wrapText="1"/>
    </xf>
    <xf numFmtId="0" fontId="9" fillId="5" borderId="220" xfId="0" applyFont="1" applyFill="1" applyBorder="1" applyAlignment="1">
      <alignment horizontal="center" vertical="center"/>
    </xf>
    <xf numFmtId="165" fontId="13" fillId="5" borderId="129" xfId="0" applyNumberFormat="1" applyFont="1" applyFill="1" applyBorder="1" applyAlignment="1">
      <alignment horizontal="center" vertical="center" wrapText="1"/>
    </xf>
    <xf numFmtId="2" fontId="9" fillId="0" borderId="29" xfId="0" applyNumberFormat="1" applyFont="1" applyBorder="1" applyAlignment="1">
      <alignment horizontal="center" vertical="center"/>
    </xf>
    <xf numFmtId="0" fontId="13" fillId="29" borderId="147" xfId="0" applyFont="1" applyFill="1" applyBorder="1" applyAlignment="1">
      <alignment horizontal="center" vertical="center"/>
    </xf>
    <xf numFmtId="0" fontId="0" fillId="0" borderId="143"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42" fillId="0" borderId="0" xfId="0" quotePrefix="1" applyFont="1"/>
    <xf numFmtId="0" fontId="0" fillId="0" borderId="246" xfId="0" applyBorder="1" applyAlignment="1">
      <alignment horizontal="center" vertical="center"/>
    </xf>
    <xf numFmtId="0" fontId="0" fillId="0" borderId="247" xfId="0" applyBorder="1" applyAlignment="1">
      <alignment horizontal="center" vertical="center"/>
    </xf>
    <xf numFmtId="0" fontId="11" fillId="0" borderId="143" xfId="0" applyFont="1" applyBorder="1" applyAlignment="1">
      <alignment horizontal="center" vertical="center"/>
    </xf>
    <xf numFmtId="0" fontId="28" fillId="0" borderId="56" xfId="0" applyFont="1" applyBorder="1" applyAlignment="1">
      <alignment horizontal="center"/>
    </xf>
    <xf numFmtId="0" fontId="26" fillId="0" borderId="8" xfId="0" applyFont="1" applyBorder="1" applyAlignment="1">
      <alignment horizontal="center"/>
    </xf>
    <xf numFmtId="0" fontId="26" fillId="5" borderId="129" xfId="0" applyFont="1" applyFill="1" applyBorder="1" applyAlignment="1">
      <alignment horizontal="right" vertical="center" wrapText="1"/>
    </xf>
    <xf numFmtId="0" fontId="0" fillId="0" borderId="0" xfId="0" applyAlignment="1">
      <alignment vertical="top"/>
    </xf>
    <xf numFmtId="0" fontId="55" fillId="0" borderId="0" xfId="0" applyFont="1" applyAlignment="1">
      <alignment horizontal="center"/>
    </xf>
    <xf numFmtId="0" fontId="55" fillId="0" borderId="0" xfId="0" applyFont="1" applyAlignment="1">
      <alignment horizontal="center" vertical="center"/>
    </xf>
    <xf numFmtId="1" fontId="55" fillId="0" borderId="0" xfId="0" applyNumberFormat="1" applyFont="1" applyAlignment="1">
      <alignment horizontal="center"/>
    </xf>
    <xf numFmtId="0" fontId="60" fillId="0" borderId="0" xfId="0" applyFont="1" applyAlignment="1">
      <alignment horizontal="center" vertical="center" wrapText="1"/>
    </xf>
    <xf numFmtId="17" fontId="60" fillId="0" borderId="0" xfId="0" applyNumberFormat="1" applyFont="1" applyAlignment="1">
      <alignment horizontal="center" vertical="center"/>
    </xf>
    <xf numFmtId="0" fontId="65" fillId="0" borderId="0" xfId="0" applyFont="1" applyAlignment="1">
      <alignment horizontal="center" vertical="top"/>
    </xf>
    <xf numFmtId="0" fontId="9" fillId="5" borderId="3" xfId="0" applyFont="1" applyFill="1" applyBorder="1" applyAlignment="1">
      <alignment horizontal="left" vertical="center"/>
    </xf>
    <xf numFmtId="0" fontId="68" fillId="27" borderId="248" xfId="0" applyFont="1" applyFill="1" applyBorder="1" applyAlignment="1">
      <alignment horizontal="center" vertical="center"/>
    </xf>
    <xf numFmtId="0" fontId="28" fillId="7" borderId="15" xfId="0" applyFont="1" applyFill="1" applyBorder="1" applyAlignment="1">
      <alignment horizontal="center"/>
    </xf>
    <xf numFmtId="0" fontId="28" fillId="7" borderId="61" xfId="0" applyFont="1" applyFill="1" applyBorder="1" applyAlignment="1">
      <alignment horizontal="center"/>
    </xf>
    <xf numFmtId="0" fontId="28" fillId="5" borderId="65" xfId="0" applyFont="1" applyFill="1" applyBorder="1" applyAlignment="1">
      <alignment horizontal="center" vertical="center"/>
    </xf>
    <xf numFmtId="3" fontId="49" fillId="0" borderId="0" xfId="0" applyNumberFormat="1" applyFont="1"/>
    <xf numFmtId="0" fontId="7" fillId="29" borderId="240" xfId="0" applyFont="1" applyFill="1" applyBorder="1" applyAlignment="1">
      <alignment vertical="center"/>
    </xf>
    <xf numFmtId="0" fontId="9" fillId="6" borderId="129" xfId="0" applyFont="1" applyFill="1" applyBorder="1" applyAlignment="1">
      <alignment horizontal="center" wrapText="1"/>
    </xf>
    <xf numFmtId="17" fontId="9" fillId="5" borderId="192" xfId="0" applyNumberFormat="1" applyFont="1" applyFill="1" applyBorder="1" applyAlignment="1">
      <alignment horizontal="center" vertical="center"/>
    </xf>
    <xf numFmtId="0" fontId="9" fillId="6" borderId="129" xfId="0" applyFont="1" applyFill="1" applyBorder="1" applyAlignment="1">
      <alignment horizontal="center"/>
    </xf>
    <xf numFmtId="17" fontId="9" fillId="6" borderId="248" xfId="0" applyNumberFormat="1" applyFont="1" applyFill="1" applyBorder="1" applyAlignment="1">
      <alignment horizontal="center" vertical="center"/>
    </xf>
    <xf numFmtId="17" fontId="9" fillId="6" borderId="217" xfId="0" applyNumberFormat="1" applyFont="1" applyFill="1" applyBorder="1" applyAlignment="1">
      <alignment horizontal="center" vertical="center"/>
    </xf>
    <xf numFmtId="17" fontId="9" fillId="6" borderId="249" xfId="0" applyNumberFormat="1" applyFont="1" applyFill="1" applyBorder="1" applyAlignment="1">
      <alignment horizontal="center" vertical="center"/>
    </xf>
    <xf numFmtId="17" fontId="9" fillId="6" borderId="164" xfId="0" applyNumberFormat="1" applyFont="1" applyFill="1" applyBorder="1" applyAlignment="1">
      <alignment horizontal="center" vertical="center"/>
    </xf>
    <xf numFmtId="17" fontId="9" fillId="5" borderId="217" xfId="0" applyNumberFormat="1" applyFont="1" applyFill="1" applyBorder="1" applyAlignment="1">
      <alignment horizontal="center" vertical="center"/>
    </xf>
    <xf numFmtId="17" fontId="9" fillId="5" borderId="248" xfId="0" applyNumberFormat="1" applyFont="1" applyFill="1" applyBorder="1" applyAlignment="1">
      <alignment horizontal="center" vertical="center"/>
    </xf>
    <xf numFmtId="0" fontId="40" fillId="0" borderId="130" xfId="13" applyNumberFormat="1" applyFont="1" applyFill="1" applyBorder="1" applyAlignment="1">
      <alignment horizontal="center" vertical="center"/>
    </xf>
    <xf numFmtId="0" fontId="40" fillId="0" borderId="130" xfId="13" applyNumberFormat="1" applyFont="1" applyFill="1" applyBorder="1" applyAlignment="1">
      <alignment horizontal="center"/>
    </xf>
    <xf numFmtId="0" fontId="11" fillId="5" borderId="217" xfId="0" applyFont="1" applyFill="1" applyBorder="1" applyAlignment="1">
      <alignment horizontal="center" vertical="center"/>
    </xf>
    <xf numFmtId="0" fontId="11" fillId="5" borderId="164" xfId="0" applyFont="1" applyFill="1" applyBorder="1" applyAlignment="1">
      <alignment horizontal="center" vertical="center"/>
    </xf>
    <xf numFmtId="0" fontId="11" fillId="5" borderId="248" xfId="0" applyFont="1" applyFill="1" applyBorder="1" applyAlignment="1">
      <alignment horizontal="center" vertical="center"/>
    </xf>
    <xf numFmtId="0" fontId="40" fillId="0" borderId="142" xfId="13" applyNumberFormat="1" applyFont="1" applyFill="1" applyBorder="1" applyAlignment="1">
      <alignment horizontal="center" vertical="center"/>
    </xf>
    <xf numFmtId="0" fontId="11" fillId="5" borderId="249" xfId="0" applyFont="1" applyFill="1" applyBorder="1" applyAlignment="1">
      <alignment horizontal="center" vertical="center"/>
    </xf>
    <xf numFmtId="0" fontId="40" fillId="0" borderId="144" xfId="0" applyFont="1" applyBorder="1" applyAlignment="1">
      <alignment horizontal="left"/>
    </xf>
    <xf numFmtId="0" fontId="40" fillId="0" borderId="144" xfId="13" applyNumberFormat="1" applyFont="1" applyFill="1" applyBorder="1" applyAlignment="1">
      <alignment horizontal="left"/>
    </xf>
    <xf numFmtId="0" fontId="11" fillId="6" borderId="129" xfId="0" applyFont="1" applyFill="1" applyBorder="1" applyAlignment="1">
      <alignment horizontal="left"/>
    </xf>
    <xf numFmtId="0" fontId="40" fillId="0" borderId="141" xfId="13" applyNumberFormat="1" applyFont="1" applyFill="1" applyBorder="1" applyAlignment="1">
      <alignment horizontal="center"/>
    </xf>
    <xf numFmtId="0" fontId="11" fillId="5" borderId="191" xfId="0" applyFont="1" applyFill="1" applyBorder="1" applyAlignment="1">
      <alignment horizontal="center" vertical="center"/>
    </xf>
    <xf numFmtId="0" fontId="11" fillId="5" borderId="129" xfId="4" applyFont="1" applyFill="1" applyBorder="1" applyAlignment="1">
      <alignment horizontal="center" vertical="center"/>
    </xf>
    <xf numFmtId="1" fontId="11" fillId="5" borderId="129" xfId="0" applyNumberFormat="1" applyFont="1" applyFill="1" applyBorder="1" applyAlignment="1">
      <alignment horizontal="center" vertical="center"/>
    </xf>
    <xf numFmtId="2" fontId="11" fillId="5" borderId="129" xfId="4" applyNumberFormat="1" applyFont="1" applyFill="1" applyBorder="1" applyAlignment="1">
      <alignment horizontal="center" vertical="center"/>
    </xf>
    <xf numFmtId="0" fontId="38" fillId="0" borderId="224" xfId="0" applyFont="1" applyBorder="1"/>
    <xf numFmtId="0" fontId="38" fillId="0" borderId="235" xfId="0" applyFont="1" applyBorder="1" applyAlignment="1">
      <alignment horizontal="center" vertical="center"/>
    </xf>
    <xf numFmtId="0" fontId="38" fillId="0" borderId="139" xfId="0" applyFont="1" applyBorder="1" applyAlignment="1">
      <alignment horizontal="center"/>
    </xf>
    <xf numFmtId="0" fontId="38" fillId="0" borderId="139" xfId="0" applyFont="1" applyBorder="1" applyAlignment="1">
      <alignment horizontal="center" vertical="center"/>
    </xf>
    <xf numFmtId="0" fontId="38" fillId="0" borderId="139" xfId="4" applyFont="1" applyBorder="1" applyAlignment="1">
      <alignment horizontal="center" vertical="center"/>
    </xf>
    <xf numFmtId="0" fontId="38" fillId="0" borderId="144" xfId="0" applyFont="1" applyBorder="1" applyAlignment="1">
      <alignment horizontal="left"/>
    </xf>
    <xf numFmtId="0" fontId="38" fillId="0" borderId="142" xfId="0" applyFont="1" applyBorder="1" applyAlignment="1">
      <alignment horizontal="center" vertical="center"/>
    </xf>
    <xf numFmtId="0" fontId="38" fillId="0" borderId="130" xfId="0" applyFont="1" applyBorder="1" applyAlignment="1">
      <alignment horizontal="center"/>
    </xf>
    <xf numFmtId="0" fontId="38" fillId="0" borderId="130" xfId="0" applyFont="1" applyBorder="1" applyAlignment="1">
      <alignment horizontal="center" vertical="center"/>
    </xf>
    <xf numFmtId="0" fontId="38" fillId="0" borderId="130" xfId="4" applyFont="1" applyBorder="1" applyAlignment="1">
      <alignment horizontal="center" vertical="center"/>
    </xf>
    <xf numFmtId="0" fontId="38" fillId="0" borderId="144" xfId="0" applyFont="1" applyBorder="1"/>
    <xf numFmtId="0" fontId="40" fillId="0" borderId="224" xfId="0" applyFont="1" applyBorder="1" applyAlignment="1">
      <alignment horizontal="left"/>
    </xf>
    <xf numFmtId="17" fontId="9" fillId="6" borderId="129" xfId="0" applyNumberFormat="1" applyFont="1" applyFill="1" applyBorder="1" applyAlignment="1">
      <alignment horizontal="center" vertical="center"/>
    </xf>
    <xf numFmtId="0" fontId="40" fillId="0" borderId="224" xfId="0" applyFont="1" applyBorder="1" applyAlignment="1">
      <alignment horizontal="center" vertical="center"/>
    </xf>
    <xf numFmtId="0" fontId="40" fillId="0" borderId="144" xfId="0" applyFont="1" applyBorder="1" applyAlignment="1">
      <alignment horizontal="center" vertical="center"/>
    </xf>
    <xf numFmtId="0" fontId="70" fillId="0" borderId="0" xfId="0" applyFont="1" applyAlignment="1">
      <alignment wrapText="1"/>
    </xf>
    <xf numFmtId="0" fontId="70" fillId="0" borderId="0" xfId="0" applyFont="1"/>
    <xf numFmtId="0" fontId="70" fillId="0" borderId="0" xfId="0" applyFont="1" applyAlignment="1">
      <alignment horizontal="center" wrapText="1"/>
    </xf>
    <xf numFmtId="0" fontId="70" fillId="0" borderId="0" xfId="0" applyFont="1" applyAlignment="1">
      <alignment horizontal="center" vertical="center"/>
    </xf>
    <xf numFmtId="0" fontId="71" fillId="0" borderId="0" xfId="0" applyFont="1"/>
    <xf numFmtId="0" fontId="39" fillId="0" borderId="0" xfId="0" applyFont="1" applyAlignment="1">
      <alignment horizontal="center" wrapText="1"/>
    </xf>
    <xf numFmtId="0" fontId="10" fillId="0" borderId="52" xfId="0" applyFont="1" applyBorder="1" applyAlignment="1">
      <alignment horizontal="left"/>
    </xf>
    <xf numFmtId="0" fontId="10" fillId="0" borderId="24" xfId="0" applyFont="1" applyBorder="1" applyAlignment="1">
      <alignment horizontal="left"/>
    </xf>
    <xf numFmtId="0" fontId="10" fillId="0" borderId="250" xfId="0" applyFont="1" applyBorder="1" applyAlignment="1">
      <alignment horizontal="center"/>
    </xf>
    <xf numFmtId="0" fontId="10" fillId="0" borderId="157" xfId="0" applyFont="1" applyBorder="1" applyAlignment="1">
      <alignment horizontal="center"/>
    </xf>
    <xf numFmtId="0" fontId="10" fillId="0" borderId="134" xfId="0" applyFont="1" applyBorder="1" applyAlignment="1">
      <alignment horizontal="center"/>
    </xf>
    <xf numFmtId="17" fontId="13" fillId="5" borderId="129" xfId="0" applyNumberFormat="1" applyFont="1" applyFill="1" applyBorder="1" applyAlignment="1">
      <alignment horizontal="center" vertical="center"/>
    </xf>
    <xf numFmtId="0" fontId="28" fillId="0" borderId="18"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56" xfId="0" applyFont="1" applyBorder="1" applyAlignment="1">
      <alignment horizontal="center" vertical="center"/>
    </xf>
    <xf numFmtId="0" fontId="0" fillId="0" borderId="251" xfId="0" applyBorder="1" applyAlignment="1">
      <alignment horizontal="center" vertical="center"/>
    </xf>
    <xf numFmtId="0" fontId="0" fillId="0" borderId="240" xfId="0" applyBorder="1" applyAlignment="1">
      <alignment horizontal="center"/>
    </xf>
    <xf numFmtId="0" fontId="0" fillId="0" borderId="141" xfId="0" applyBorder="1" applyAlignment="1">
      <alignment horizontal="center"/>
    </xf>
    <xf numFmtId="0" fontId="0" fillId="0" borderId="190" xfId="0" applyBorder="1" applyAlignment="1">
      <alignment horizontal="center"/>
    </xf>
    <xf numFmtId="0" fontId="11" fillId="0" borderId="191" xfId="0" applyFont="1" applyBorder="1" applyAlignment="1">
      <alignment horizontal="center" vertical="center"/>
    </xf>
    <xf numFmtId="0" fontId="53" fillId="0" borderId="0" xfId="0" applyFont="1" applyAlignment="1">
      <alignment horizontal="right" vertical="center" wrapText="1"/>
    </xf>
    <xf numFmtId="0" fontId="53" fillId="0" borderId="0" xfId="0" applyFont="1" applyAlignment="1">
      <alignment horizontal="center" vertical="center"/>
    </xf>
    <xf numFmtId="1" fontId="53" fillId="0" borderId="0" xfId="0" applyNumberFormat="1" applyFont="1" applyAlignment="1">
      <alignment horizontal="center" vertical="center"/>
    </xf>
    <xf numFmtId="0" fontId="40" fillId="0" borderId="0" xfId="0" applyFont="1" applyAlignment="1">
      <alignment horizontal="left" vertical="center"/>
    </xf>
    <xf numFmtId="17" fontId="40" fillId="0" borderId="0" xfId="0" applyNumberFormat="1" applyFont="1" applyAlignment="1">
      <alignment horizontal="center"/>
    </xf>
    <xf numFmtId="17" fontId="40" fillId="0" borderId="0" xfId="0" applyNumberFormat="1" applyFont="1" applyAlignment="1">
      <alignment horizontal="center" vertical="center"/>
    </xf>
    <xf numFmtId="165" fontId="57" fillId="0" borderId="0" xfId="0" applyNumberFormat="1" applyFont="1" applyAlignment="1">
      <alignment horizontal="center" vertical="center"/>
    </xf>
    <xf numFmtId="165" fontId="57" fillId="0" borderId="0" xfId="0" applyNumberFormat="1" applyFont="1" applyAlignment="1">
      <alignment horizontal="center"/>
    </xf>
    <xf numFmtId="0" fontId="72" fillId="0" borderId="0" xfId="0" applyFont="1" applyAlignment="1">
      <alignment wrapText="1"/>
    </xf>
    <xf numFmtId="0" fontId="1" fillId="0" borderId="0" xfId="14"/>
    <xf numFmtId="0" fontId="58" fillId="0" borderId="129" xfId="14" applyFont="1" applyBorder="1" applyAlignment="1">
      <alignment horizontal="center"/>
    </xf>
    <xf numFmtId="2" fontId="65" fillId="0" borderId="129" xfId="14" applyNumberFormat="1" applyFont="1" applyBorder="1" applyAlignment="1">
      <alignment horizontal="center"/>
    </xf>
    <xf numFmtId="0" fontId="65" fillId="0" borderId="129" xfId="14" applyFont="1" applyBorder="1" applyAlignment="1">
      <alignment horizontal="center"/>
    </xf>
    <xf numFmtId="17" fontId="58" fillId="0" borderId="129" xfId="14" applyNumberFormat="1" applyFont="1" applyBorder="1" applyAlignment="1">
      <alignment horizontal="center"/>
    </xf>
    <xf numFmtId="2" fontId="59" fillId="0" borderId="129" xfId="14" applyNumberFormat="1" applyFont="1" applyBorder="1" applyAlignment="1">
      <alignment horizontal="center"/>
    </xf>
    <xf numFmtId="0" fontId="59" fillId="0" borderId="129" xfId="14" applyFont="1" applyBorder="1" applyAlignment="1">
      <alignment horizontal="center"/>
    </xf>
    <xf numFmtId="2" fontId="1" fillId="0" borderId="129" xfId="14" applyNumberFormat="1" applyBorder="1" applyAlignment="1">
      <alignment horizontal="center"/>
    </xf>
    <xf numFmtId="0" fontId="1" fillId="0" borderId="129" xfId="14" applyBorder="1" applyAlignment="1">
      <alignment horizontal="center"/>
    </xf>
    <xf numFmtId="17" fontId="50" fillId="0" borderId="129" xfId="14" applyNumberFormat="1" applyFont="1" applyBorder="1" applyAlignment="1">
      <alignment horizontal="center"/>
    </xf>
    <xf numFmtId="0" fontId="55" fillId="4" borderId="2" xfId="14" applyFont="1" applyFill="1" applyBorder="1" applyAlignment="1">
      <alignment horizontal="center"/>
    </xf>
    <xf numFmtId="0" fontId="1" fillId="0" borderId="0" xfId="14" applyAlignment="1">
      <alignment horizontal="left"/>
    </xf>
    <xf numFmtId="0" fontId="60" fillId="0" borderId="0" xfId="14" applyFont="1" applyAlignment="1">
      <alignment horizontal="left"/>
    </xf>
    <xf numFmtId="0" fontId="65" fillId="0" borderId="0" xfId="14" applyFont="1" applyAlignment="1">
      <alignment horizontal="left"/>
    </xf>
    <xf numFmtId="0" fontId="59" fillId="0" borderId="0" xfId="14" applyFont="1"/>
    <xf numFmtId="0" fontId="50" fillId="0" borderId="0" xfId="14" applyFont="1" applyAlignment="1">
      <alignment horizontal="left"/>
    </xf>
    <xf numFmtId="0" fontId="50" fillId="0" borderId="0" xfId="14" applyFont="1"/>
    <xf numFmtId="0" fontId="60" fillId="0" borderId="0" xfId="14" applyFont="1" applyAlignment="1">
      <alignment horizontal="right"/>
    </xf>
    <xf numFmtId="0" fontId="65" fillId="0" borderId="0" xfId="14" applyFont="1" applyAlignment="1">
      <alignment horizontal="right"/>
    </xf>
    <xf numFmtId="0" fontId="37" fillId="0" borderId="224" xfId="0" applyFont="1" applyBorder="1" applyAlignment="1">
      <alignment horizontal="left"/>
    </xf>
    <xf numFmtId="17" fontId="9" fillId="0" borderId="235" xfId="0" applyNumberFormat="1" applyFont="1" applyBorder="1" applyAlignment="1">
      <alignment horizontal="center" vertical="center"/>
    </xf>
    <xf numFmtId="17" fontId="9" fillId="0" borderId="139" xfId="0" applyNumberFormat="1" applyFont="1" applyBorder="1" applyAlignment="1">
      <alignment horizontal="center" vertical="center"/>
    </xf>
    <xf numFmtId="0" fontId="40" fillId="0" borderId="139" xfId="4" applyFont="1" applyBorder="1" applyAlignment="1">
      <alignment horizontal="center" vertical="center"/>
    </xf>
    <xf numFmtId="0" fontId="40" fillId="0" borderId="139" xfId="0" applyFont="1" applyBorder="1" applyAlignment="1">
      <alignment horizontal="center"/>
    </xf>
    <xf numFmtId="0" fontId="40" fillId="0" borderId="240" xfId="0" applyFont="1" applyBorder="1" applyAlignment="1">
      <alignment horizontal="center"/>
    </xf>
    <xf numFmtId="0" fontId="52" fillId="0" borderId="224" xfId="4" applyFont="1" applyBorder="1" applyAlignment="1">
      <alignment horizontal="center" vertical="center"/>
    </xf>
    <xf numFmtId="1" fontId="52" fillId="0" borderId="224" xfId="0" applyNumberFormat="1" applyFont="1" applyBorder="1" applyAlignment="1">
      <alignment horizontal="center" vertical="center"/>
    </xf>
    <xf numFmtId="2" fontId="52" fillId="0" borderId="224" xfId="4" applyNumberFormat="1" applyFont="1" applyBorder="1" applyAlignment="1">
      <alignment horizontal="center" vertical="center"/>
    </xf>
    <xf numFmtId="0" fontId="40" fillId="0" borderId="144" xfId="4" applyFont="1" applyBorder="1"/>
    <xf numFmtId="0" fontId="40" fillId="0" borderId="142" xfId="4" applyFont="1" applyBorder="1" applyAlignment="1">
      <alignment horizontal="center" vertical="center"/>
    </xf>
    <xf numFmtId="0" fontId="40" fillId="0" borderId="130" xfId="0" applyFont="1" applyBorder="1" applyAlignment="1">
      <alignment horizontal="center"/>
    </xf>
    <xf numFmtId="0" fontId="40" fillId="0" borderId="130" xfId="4" applyFont="1" applyBorder="1" applyAlignment="1">
      <alignment horizontal="center" vertical="center"/>
    </xf>
    <xf numFmtId="0" fontId="40" fillId="0" borderId="141" xfId="0" applyFont="1" applyBorder="1" applyAlignment="1">
      <alignment horizontal="center"/>
    </xf>
    <xf numFmtId="0" fontId="52" fillId="0" borderId="144" xfId="4" applyFont="1" applyBorder="1" applyAlignment="1">
      <alignment horizontal="center" vertical="center"/>
    </xf>
    <xf numFmtId="1" fontId="52" fillId="0" borderId="144" xfId="0" applyNumberFormat="1" applyFont="1" applyBorder="1" applyAlignment="1">
      <alignment horizontal="center" vertical="center"/>
    </xf>
    <xf numFmtId="2" fontId="52" fillId="0" borderId="144" xfId="4" applyNumberFormat="1" applyFont="1" applyBorder="1" applyAlignment="1">
      <alignment horizontal="center" vertical="center"/>
    </xf>
    <xf numFmtId="0" fontId="52" fillId="0" borderId="157" xfId="4" applyFont="1" applyBorder="1" applyAlignment="1">
      <alignment horizontal="center" vertical="center"/>
    </xf>
    <xf numFmtId="1" fontId="52" fillId="0" borderId="157" xfId="0" applyNumberFormat="1" applyFont="1" applyBorder="1" applyAlignment="1">
      <alignment horizontal="center" vertical="center"/>
    </xf>
    <xf numFmtId="2" fontId="52" fillId="0" borderId="157" xfId="4" applyNumberFormat="1" applyFont="1" applyBorder="1" applyAlignment="1">
      <alignment horizontal="center" vertical="center"/>
    </xf>
    <xf numFmtId="0" fontId="52" fillId="0" borderId="134" xfId="4" applyFont="1" applyBorder="1" applyAlignment="1">
      <alignment horizontal="center" vertical="center"/>
    </xf>
    <xf numFmtId="1" fontId="52" fillId="0" borderId="134" xfId="0" applyNumberFormat="1" applyFont="1" applyBorder="1" applyAlignment="1">
      <alignment horizontal="center" vertical="center"/>
    </xf>
    <xf numFmtId="0" fontId="40" fillId="0" borderId="142" xfId="0" applyFont="1" applyBorder="1" applyAlignment="1">
      <alignment horizontal="center" vertical="center"/>
    </xf>
    <xf numFmtId="0" fontId="0" fillId="0" borderId="144" xfId="0" applyBorder="1" applyAlignment="1">
      <alignment horizontal="left"/>
    </xf>
    <xf numFmtId="0" fontId="39" fillId="0" borderId="130" xfId="0" applyFont="1" applyBorder="1" applyAlignment="1">
      <alignment horizontal="center"/>
    </xf>
    <xf numFmtId="0" fontId="39" fillId="0" borderId="141" xfId="0" applyFont="1" applyBorder="1" applyAlignment="1">
      <alignment horizontal="center"/>
    </xf>
    <xf numFmtId="2" fontId="52" fillId="0" borderId="146" xfId="4" applyNumberFormat="1" applyFont="1" applyBorder="1" applyAlignment="1">
      <alignment horizontal="center" vertical="center"/>
    </xf>
    <xf numFmtId="0" fontId="52" fillId="0" borderId="189" xfId="4" applyFont="1" applyBorder="1" applyAlignment="1">
      <alignment horizontal="center" vertical="center"/>
    </xf>
    <xf numFmtId="1" fontId="52" fillId="0" borderId="189" xfId="0" applyNumberFormat="1" applyFont="1" applyBorder="1" applyAlignment="1">
      <alignment horizontal="center" vertical="center"/>
    </xf>
    <xf numFmtId="0" fontId="40" fillId="0" borderId="193" xfId="0" applyFont="1" applyBorder="1"/>
    <xf numFmtId="0" fontId="40" fillId="0" borderId="236" xfId="0" applyFont="1" applyBorder="1" applyAlignment="1">
      <alignment horizontal="center" vertical="center"/>
    </xf>
    <xf numFmtId="0" fontId="40" fillId="0" borderId="140" xfId="0" applyFont="1" applyBorder="1" applyAlignment="1">
      <alignment horizontal="center"/>
    </xf>
    <xf numFmtId="0" fontId="40" fillId="0" borderId="140" xfId="0" applyFont="1" applyBorder="1" applyAlignment="1">
      <alignment horizontal="center" vertical="center"/>
    </xf>
    <xf numFmtId="0" fontId="40" fillId="0" borderId="140" xfId="4" applyFont="1" applyBorder="1" applyAlignment="1">
      <alignment horizontal="center" vertical="center"/>
    </xf>
    <xf numFmtId="0" fontId="40" fillId="0" borderId="190" xfId="0" applyFont="1" applyBorder="1" applyAlignment="1">
      <alignment horizontal="center"/>
    </xf>
    <xf numFmtId="0" fontId="65" fillId="0" borderId="0" xfId="14" applyFont="1"/>
    <xf numFmtId="1" fontId="48" fillId="0" borderId="0" xfId="0" applyNumberFormat="1" applyFont="1"/>
    <xf numFmtId="0" fontId="9" fillId="0" borderId="6" xfId="0" applyFont="1" applyBorder="1" applyAlignment="1">
      <alignment wrapText="1"/>
    </xf>
    <xf numFmtId="0" fontId="13" fillId="26" borderId="192" xfId="0" applyFont="1" applyFill="1" applyBorder="1" applyAlignment="1">
      <alignment horizontal="center" vertical="center"/>
    </xf>
    <xf numFmtId="0" fontId="11" fillId="0" borderId="147" xfId="0" applyFont="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0" fontId="42" fillId="0" borderId="0" xfId="0" applyFont="1" applyAlignment="1">
      <alignment horizontal="left"/>
    </xf>
    <xf numFmtId="0" fontId="72" fillId="0" borderId="0" xfId="0" applyFont="1" applyAlignment="1">
      <alignment horizontal="left" vertical="center" wrapText="1"/>
    </xf>
    <xf numFmtId="0" fontId="0" fillId="0" borderId="15" xfId="0" applyBorder="1"/>
    <xf numFmtId="0" fontId="0" fillId="0" borderId="0" xfId="0"/>
    <xf numFmtId="0" fontId="9" fillId="0" borderId="0" xfId="0" applyFont="1" applyAlignment="1">
      <alignment horizontal="center"/>
    </xf>
    <xf numFmtId="0" fontId="61" fillId="0" borderId="0" xfId="0" applyFont="1"/>
    <xf numFmtId="2" fontId="9" fillId="0" borderId="2"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0" fillId="0" borderId="4" xfId="0" applyFont="1" applyBorder="1"/>
    <xf numFmtId="2" fontId="9" fillId="0" borderId="205" xfId="0" applyNumberFormat="1" applyFont="1" applyBorder="1" applyAlignment="1">
      <alignment horizontal="center" vertical="center"/>
    </xf>
    <xf numFmtId="2" fontId="9" fillId="0" borderId="149" xfId="0" applyNumberFormat="1" applyFont="1" applyBorder="1" applyAlignment="1">
      <alignment horizontal="center" vertical="center"/>
    </xf>
    <xf numFmtId="2" fontId="9" fillId="0" borderId="194" xfId="0" applyNumberFormat="1" applyFont="1" applyBorder="1" applyAlignment="1">
      <alignment horizontal="center" vertical="center"/>
    </xf>
    <xf numFmtId="2" fontId="9" fillId="0" borderId="205" xfId="0" applyNumberFormat="1" applyFont="1" applyBorder="1" applyAlignment="1">
      <alignment horizontal="center" vertical="center" wrapText="1"/>
    </xf>
    <xf numFmtId="2" fontId="9" fillId="0" borderId="149" xfId="0" applyNumberFormat="1" applyFont="1" applyBorder="1" applyAlignment="1">
      <alignment horizontal="center" vertical="center" wrapText="1"/>
    </xf>
    <xf numFmtId="2" fontId="9" fillId="0" borderId="194"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42" fillId="0" borderId="0" xfId="0" applyFont="1"/>
    <xf numFmtId="0" fontId="9" fillId="0" borderId="205"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94" xfId="0" applyFont="1" applyBorder="1" applyAlignment="1">
      <alignment horizontal="center" vertical="center" wrapText="1"/>
    </xf>
    <xf numFmtId="0" fontId="9" fillId="0" borderId="148" xfId="0" applyFont="1" applyBorder="1" applyAlignment="1">
      <alignment horizontal="center"/>
    </xf>
    <xf numFmtId="0" fontId="9" fillId="0" borderId="149" xfId="0" applyFont="1" applyBorder="1" applyAlignment="1">
      <alignment horizontal="center"/>
    </xf>
    <xf numFmtId="0" fontId="9" fillId="0" borderId="194" xfId="0" applyFont="1" applyBorder="1" applyAlignment="1">
      <alignment horizontal="center"/>
    </xf>
    <xf numFmtId="0" fontId="9" fillId="0" borderId="205" xfId="0" applyFont="1" applyBorder="1" applyAlignment="1">
      <alignment horizontal="center"/>
    </xf>
    <xf numFmtId="0" fontId="9" fillId="0" borderId="185" xfId="0" applyFont="1" applyBorder="1" applyAlignment="1">
      <alignment horizontal="center"/>
    </xf>
    <xf numFmtId="0" fontId="9" fillId="0" borderId="217" xfId="0" applyFont="1" applyBorder="1" applyAlignment="1">
      <alignment horizontal="center"/>
    </xf>
    <xf numFmtId="0" fontId="9" fillId="0" borderId="165" xfId="0" applyFont="1" applyBorder="1" applyAlignment="1">
      <alignment horizontal="center"/>
    </xf>
    <xf numFmtId="0" fontId="9" fillId="0" borderId="152" xfId="0" applyFont="1" applyBorder="1" applyAlignment="1">
      <alignment horizontal="center"/>
    </xf>
    <xf numFmtId="0" fontId="11" fillId="0" borderId="219" xfId="0" applyFont="1" applyBorder="1" applyAlignment="1">
      <alignment horizontal="center" vertical="center" wrapText="1"/>
    </xf>
    <xf numFmtId="0" fontId="11" fillId="0" borderId="230" xfId="0" applyFont="1" applyBorder="1" applyAlignment="1">
      <alignment horizontal="center" vertical="center" wrapText="1"/>
    </xf>
    <xf numFmtId="0" fontId="11" fillId="0" borderId="223"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0" xfId="0" applyFont="1" applyAlignment="1">
      <alignment horizontal="center" vertical="center" wrapText="1"/>
    </xf>
    <xf numFmtId="0" fontId="11" fillId="0" borderId="231" xfId="0" applyFont="1" applyBorder="1" applyAlignment="1">
      <alignment horizontal="center" vertical="center" wrapText="1"/>
    </xf>
    <xf numFmtId="0" fontId="11" fillId="0" borderId="221" xfId="0" applyFont="1" applyBorder="1" applyAlignment="1">
      <alignment horizontal="center" vertical="center" wrapText="1"/>
    </xf>
    <xf numFmtId="0" fontId="11" fillId="0" borderId="232" xfId="0" applyFont="1" applyBorder="1" applyAlignment="1">
      <alignment horizontal="center" vertical="center" wrapText="1"/>
    </xf>
    <xf numFmtId="0" fontId="11" fillId="0" borderId="233" xfId="0" applyFont="1" applyBorder="1" applyAlignment="1">
      <alignment horizontal="center" vertical="center" wrapText="1"/>
    </xf>
    <xf numFmtId="0" fontId="0" fillId="28" borderId="141" xfId="0" applyFill="1" applyBorder="1" applyAlignment="1">
      <alignment horizontal="center"/>
    </xf>
    <xf numFmtId="0" fontId="0" fillId="28" borderId="142" xfId="0" applyFill="1" applyBorder="1" applyAlignment="1">
      <alignment horizontal="center"/>
    </xf>
    <xf numFmtId="0" fontId="0" fillId="0" borderId="0" xfId="0" applyAlignment="1">
      <alignment horizontal="left" vertical="top" wrapText="1"/>
    </xf>
    <xf numFmtId="0" fontId="26" fillId="0" borderId="2" xfId="0" applyFont="1" applyBorder="1" applyAlignment="1">
      <alignment horizontal="center"/>
    </xf>
    <xf numFmtId="0" fontId="26" fillId="0" borderId="3" xfId="0" applyFont="1" applyBorder="1" applyAlignment="1">
      <alignment horizontal="center"/>
    </xf>
    <xf numFmtId="0" fontId="0" fillId="0" borderId="0" xfId="0" applyAlignment="1">
      <alignment horizontal="left" vertical="center" wrapText="1"/>
    </xf>
    <xf numFmtId="0" fontId="11" fillId="20" borderId="110" xfId="0" applyFont="1" applyFill="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10" borderId="3" xfId="0" applyFont="1" applyFill="1" applyBorder="1" applyAlignment="1">
      <alignment horizontal="center"/>
    </xf>
    <xf numFmtId="0" fontId="11" fillId="12" borderId="28" xfId="0" applyFont="1" applyFill="1" applyBorder="1" applyAlignment="1">
      <alignment horizontal="center"/>
    </xf>
    <xf numFmtId="0" fontId="11" fillId="14" borderId="89" xfId="0" applyFont="1" applyFill="1" applyBorder="1" applyAlignment="1">
      <alignment horizontal="center" vertical="center"/>
    </xf>
    <xf numFmtId="0" fontId="11" fillId="17" borderId="90" xfId="0" applyFont="1" applyFill="1" applyBorder="1" applyAlignment="1">
      <alignment horizontal="center"/>
    </xf>
  </cellXfs>
  <cellStyles count="15">
    <cellStyle name="cf1" xfId="2"/>
    <cellStyle name="cf2" xfId="3"/>
    <cellStyle name="Normal" xfId="0" builtinId="0" customBuiltin="1"/>
    <cellStyle name="Normal 2" xfId="4"/>
    <cellStyle name="Normal 2 2" xfId="5"/>
    <cellStyle name="Normal 3" xfId="6"/>
    <cellStyle name="Normal 3 2" xfId="7"/>
    <cellStyle name="Normal 4" xfId="8"/>
    <cellStyle name="Normal 5" xfId="9"/>
    <cellStyle name="Normal 6" xfId="10"/>
    <cellStyle name="Normal 7" xfId="11"/>
    <cellStyle name="Normal 8" xfId="14"/>
    <cellStyle name="Título 3" xfId="1" builtinId="18" customBuiltin="1"/>
    <cellStyle name="Vírgula" xfId="13" builtinId="3"/>
    <cellStyle name="Vírgula 2" xfId="12"/>
  </cellStyles>
  <dxfs count="7">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OUTUBRO/2024</a:t>
            </a:r>
          </a:p>
        </c:rich>
      </c:tx>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val>
            <c:numRef>
              <c:f>Protocolos!$G$19:$G$24</c:f>
              <c:numCache>
                <c:formatCode>General</c:formatCode>
                <c:ptCount val="6"/>
                <c:pt idx="0">
                  <c:v>448</c:v>
                </c:pt>
                <c:pt idx="1">
                  <c:v>95</c:v>
                </c:pt>
                <c:pt idx="2">
                  <c:v>5</c:v>
                </c:pt>
                <c:pt idx="3">
                  <c:v>5155</c:v>
                </c:pt>
                <c:pt idx="4">
                  <c:v>298</c:v>
                </c:pt>
                <c:pt idx="5">
                  <c:v>66</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 de manifestação -Total - 2024</a:t>
            </a:r>
          </a:p>
        </c:rich>
      </c:tx>
      <c:layout>
        <c:manualLayout>
          <c:xMode val="edge"/>
          <c:yMode val="edge"/>
          <c:x val="0.18135778909989192"/>
          <c:y val="1.451341104884412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bestFi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Protocolos!$D$19:$D$24</c:f>
              <c:strCache>
                <c:ptCount val="6"/>
                <c:pt idx="0">
                  <c:v>Denúncia</c:v>
                </c:pt>
                <c:pt idx="1">
                  <c:v>Elogio</c:v>
                </c:pt>
                <c:pt idx="2">
                  <c:v>Manifestações sobre o BRT Aricanduva**</c:v>
                </c:pt>
                <c:pt idx="3">
                  <c:v>Reclamação</c:v>
                </c:pt>
                <c:pt idx="4">
                  <c:v>Solicitação</c:v>
                </c:pt>
                <c:pt idx="5">
                  <c:v>Sugestão</c:v>
                </c:pt>
              </c:strCache>
            </c:strRef>
          </c:cat>
          <c:val>
            <c:numRef>
              <c:f>Protocolos!$R$19:$R$24</c:f>
              <c:numCache>
                <c:formatCode>0.0</c:formatCode>
                <c:ptCount val="6"/>
                <c:pt idx="0">
                  <c:v>5.6851480886710926</c:v>
                </c:pt>
                <c:pt idx="1">
                  <c:v>1.3890038574243</c:v>
                </c:pt>
                <c:pt idx="2">
                  <c:v>8.277734549608463E-3</c:v>
                </c:pt>
                <c:pt idx="3">
                  <c:v>88.455871397116042</c:v>
                </c:pt>
                <c:pt idx="4">
                  <c:v>3.5445259341423436</c:v>
                </c:pt>
                <c:pt idx="5">
                  <c:v>0.91717298809661763</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0"/>
        </c:dLbls>
        <c:firstSliceAng val="0"/>
      </c:pieChart>
      <c:spPr>
        <a:noFill/>
        <a:ln>
          <a:noFill/>
        </a:ln>
      </c:spPr>
    </c:plotArea>
    <c:legend>
      <c:legendPos val="r"/>
      <c:layout>
        <c:manualLayout>
          <c:xMode val="edge"/>
          <c:yMode val="edge"/>
          <c:x val="0.67889620888308433"/>
          <c:y val="0.11613921987239534"/>
          <c:w val="0.29455567163135687"/>
          <c:h val="0.84220366261395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2024</a:t>
            </a:r>
          </a:p>
        </c:rich>
      </c:tx>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Protocolos!$B$5:$B$16</c:f>
              <c:numCache>
                <c:formatCode>#,##0</c:formatCode>
                <c:ptCount val="12"/>
                <c:pt idx="0">
                  <c:v>5587</c:v>
                </c:pt>
                <c:pt idx="1">
                  <c:v>5847</c:v>
                </c:pt>
                <c:pt idx="2">
                  <c:v>6171</c:v>
                </c:pt>
                <c:pt idx="3">
                  <c:v>6588</c:v>
                </c:pt>
                <c:pt idx="4">
                  <c:v>5941</c:v>
                </c:pt>
                <c:pt idx="5">
                  <c:v>5990</c:v>
                </c:pt>
                <c:pt idx="6">
                  <c:v>6189</c:v>
                </c:pt>
                <c:pt idx="7">
                  <c:v>6144</c:v>
                </c:pt>
                <c:pt idx="8">
                  <c:v>5879</c:v>
                </c:pt>
                <c:pt idx="9">
                  <c:v>6067</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Total de elogios - mensal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lineChart>
        <c:grouping val="stacked"/>
        <c:varyColors val="0"/>
        <c:ser>
          <c:idx val="0"/>
          <c:order val="0"/>
          <c:tx>
            <c:strRef>
              <c:f>Elogios_Sugestões!$B$7</c:f>
              <c:strCache>
                <c:ptCount val="1"/>
                <c:pt idx="0">
                  <c:v>Elogio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Elogios_Sugestões!$C$6:$L$6</c:f>
              <c:numCache>
                <c:formatCode>mmm\-yy</c:formatCode>
                <c:ptCount val="10"/>
                <c:pt idx="0">
                  <c:v>45292</c:v>
                </c:pt>
                <c:pt idx="1">
                  <c:v>45323</c:v>
                </c:pt>
                <c:pt idx="2">
                  <c:v>45352</c:v>
                </c:pt>
                <c:pt idx="3">
                  <c:v>45383</c:v>
                </c:pt>
                <c:pt idx="4">
                  <c:v>45413</c:v>
                </c:pt>
                <c:pt idx="5">
                  <c:v>45444</c:v>
                </c:pt>
                <c:pt idx="6">
                  <c:v>45474</c:v>
                </c:pt>
                <c:pt idx="7">
                  <c:v>45505</c:v>
                </c:pt>
                <c:pt idx="8">
                  <c:v>45536</c:v>
                </c:pt>
                <c:pt idx="9">
                  <c:v>45566</c:v>
                </c:pt>
              </c:numCache>
            </c:numRef>
          </c:cat>
          <c:val>
            <c:numRef>
              <c:f>Elogios_Sugestões!$C$7:$L$7</c:f>
              <c:numCache>
                <c:formatCode>General</c:formatCode>
                <c:ptCount val="10"/>
                <c:pt idx="0">
                  <c:v>70</c:v>
                </c:pt>
                <c:pt idx="1">
                  <c:v>82</c:v>
                </c:pt>
                <c:pt idx="2">
                  <c:v>93</c:v>
                </c:pt>
                <c:pt idx="3">
                  <c:v>90</c:v>
                </c:pt>
                <c:pt idx="4">
                  <c:v>77</c:v>
                </c:pt>
                <c:pt idx="5">
                  <c:v>76</c:v>
                </c:pt>
                <c:pt idx="6">
                  <c:v>93</c:v>
                </c:pt>
                <c:pt idx="7">
                  <c:v>97</c:v>
                </c:pt>
                <c:pt idx="8">
                  <c:v>79</c:v>
                </c:pt>
                <c:pt idx="9">
                  <c:v>95</c:v>
                </c:pt>
              </c:numCache>
            </c:numRef>
          </c:val>
          <c:smooth val="0"/>
          <c:extLst>
            <c:ext xmlns:c16="http://schemas.microsoft.com/office/drawing/2014/chart" uri="{C3380CC4-5D6E-409C-BE32-E72D297353CC}">
              <c16:uniqueId val="{00000000-DE6C-4B76-B3E9-720FA1ADB68D}"/>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ax val="10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Total</a:t>
            </a:r>
            <a:r>
              <a:rPr lang="en-US" b="1" baseline="0">
                <a:solidFill>
                  <a:sysClr val="windowText" lastClr="000000"/>
                </a:solidFill>
              </a:rPr>
              <a:t> de sugestões - mensal 2024</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lineChart>
        <c:grouping val="stacked"/>
        <c:varyColors val="0"/>
        <c:ser>
          <c:idx val="0"/>
          <c:order val="0"/>
          <c:tx>
            <c:strRef>
              <c:f>Elogios_Sugestões!$B$8</c:f>
              <c:strCache>
                <c:ptCount val="1"/>
                <c:pt idx="0">
                  <c:v>Sugestão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Elogios_Sugestões!$D$6:$L$6</c:f>
              <c:numCache>
                <c:formatCode>mmm\-yy</c:formatCode>
                <c:ptCount val="9"/>
                <c:pt idx="0">
                  <c:v>45323</c:v>
                </c:pt>
                <c:pt idx="1">
                  <c:v>45352</c:v>
                </c:pt>
                <c:pt idx="2">
                  <c:v>45383</c:v>
                </c:pt>
                <c:pt idx="3">
                  <c:v>45413</c:v>
                </c:pt>
                <c:pt idx="4">
                  <c:v>45444</c:v>
                </c:pt>
                <c:pt idx="5">
                  <c:v>45474</c:v>
                </c:pt>
                <c:pt idx="6">
                  <c:v>45505</c:v>
                </c:pt>
                <c:pt idx="7">
                  <c:v>45536</c:v>
                </c:pt>
                <c:pt idx="8">
                  <c:v>45566</c:v>
                </c:pt>
              </c:numCache>
            </c:numRef>
          </c:cat>
          <c:val>
            <c:numRef>
              <c:f>Elogios_Sugestões!$D$8:$L$8</c:f>
              <c:numCache>
                <c:formatCode>General</c:formatCode>
                <c:ptCount val="9"/>
                <c:pt idx="0">
                  <c:v>64</c:v>
                </c:pt>
                <c:pt idx="1">
                  <c:v>44</c:v>
                </c:pt>
                <c:pt idx="2">
                  <c:v>56</c:v>
                </c:pt>
                <c:pt idx="3">
                  <c:v>42</c:v>
                </c:pt>
                <c:pt idx="4">
                  <c:v>52</c:v>
                </c:pt>
                <c:pt idx="5">
                  <c:v>33</c:v>
                </c:pt>
                <c:pt idx="6">
                  <c:v>46</c:v>
                </c:pt>
                <c:pt idx="7">
                  <c:v>67</c:v>
                </c:pt>
                <c:pt idx="8">
                  <c:v>66</c:v>
                </c:pt>
              </c:numCache>
            </c:numRef>
          </c:val>
          <c:smooth val="0"/>
          <c:extLst>
            <c:ext xmlns:c16="http://schemas.microsoft.com/office/drawing/2014/chart" uri="{C3380CC4-5D6E-409C-BE32-E72D297353CC}">
              <c16:uniqueId val="{00000000-E36E-4E2B-955D-538123330E9F}"/>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Canais de entrada - OUTUBRO/2024</a:t>
            </a:r>
          </a:p>
        </c:rich>
      </c:tx>
      <c:overlay val="0"/>
    </c:title>
    <c:autoTitleDeleted val="0"/>
    <c:plotArea>
      <c:layout>
        <c:manualLayout>
          <c:layoutTarget val="inner"/>
          <c:xMode val="edge"/>
          <c:yMode val="edge"/>
          <c:x val="0.10006460003310397"/>
          <c:y val="0.19418894736668657"/>
          <c:w val="0.52186252394126409"/>
          <c:h val="0.72232145505356926"/>
        </c:manualLayout>
      </c:layout>
      <c:barChart>
        <c:barDir val="bar"/>
        <c:grouping val="clustered"/>
        <c:varyColors val="0"/>
        <c:ser>
          <c:idx val="0"/>
          <c:order val="0"/>
          <c:tx>
            <c:strRef>
              <c:f>Canais_atendimento!$A$5</c:f>
              <c:strCache>
                <c:ptCount val="1"/>
                <c:pt idx="0">
                  <c:v>Carta</c:v>
                </c:pt>
              </c:strCache>
            </c:strRef>
          </c:tx>
          <c:invertIfNegative val="0"/>
          <c:cat>
            <c:numRef>
              <c:f>Canais_atendimento!$D$4</c:f>
              <c:numCache>
                <c:formatCode>mmm\-yy</c:formatCode>
                <c:ptCount val="1"/>
                <c:pt idx="0">
                  <c:v>45566</c:v>
                </c:pt>
              </c:numCache>
            </c:numRef>
          </c:cat>
          <c:val>
            <c:numRef>
              <c:f>Canais_atendimento!$D$5</c:f>
              <c:numCache>
                <c:formatCode>General</c:formatCode>
                <c:ptCount val="1"/>
                <c:pt idx="0">
                  <c:v>5</c:v>
                </c:pt>
              </c:numCache>
            </c:numRef>
          </c:val>
          <c:extLst>
            <c:ext xmlns:c16="http://schemas.microsoft.com/office/drawing/2014/chart" uri="{C3380CC4-5D6E-409C-BE32-E72D297353CC}">
              <c16:uniqueId val="{00000000-057C-4A3C-873A-128399ECBA6B}"/>
            </c:ext>
          </c:extLst>
        </c:ser>
        <c:ser>
          <c:idx val="1"/>
          <c:order val="1"/>
          <c:tx>
            <c:strRef>
              <c:f>Canais_atendimento!$A$6</c:f>
              <c:strCache>
                <c:ptCount val="1"/>
                <c:pt idx="0">
                  <c:v>Central SP156</c:v>
                </c:pt>
              </c:strCache>
            </c:strRef>
          </c:tx>
          <c:invertIfNegative val="0"/>
          <c:cat>
            <c:numRef>
              <c:f>Canais_atendimento!$D$4</c:f>
              <c:numCache>
                <c:formatCode>mmm\-yy</c:formatCode>
                <c:ptCount val="1"/>
                <c:pt idx="0">
                  <c:v>45566</c:v>
                </c:pt>
              </c:numCache>
            </c:numRef>
          </c:cat>
          <c:val>
            <c:numRef>
              <c:f>Canais_atendimento!$D$6</c:f>
              <c:numCache>
                <c:formatCode>General</c:formatCode>
                <c:ptCount val="1"/>
                <c:pt idx="0">
                  <c:v>1068</c:v>
                </c:pt>
              </c:numCache>
            </c:numRef>
          </c:val>
          <c:extLst>
            <c:ext xmlns:c16="http://schemas.microsoft.com/office/drawing/2014/chart" uri="{C3380CC4-5D6E-409C-BE32-E72D297353CC}">
              <c16:uniqueId val="{00000001-057C-4A3C-873A-128399ECBA6B}"/>
            </c:ext>
          </c:extLst>
        </c:ser>
        <c:ser>
          <c:idx val="2"/>
          <c:order val="2"/>
          <c:tx>
            <c:strRef>
              <c:f>Canais_atendimento!$A$7</c:f>
              <c:strCache>
                <c:ptCount val="1"/>
                <c:pt idx="0">
                  <c:v>Zap Denúncia*</c:v>
                </c:pt>
              </c:strCache>
            </c:strRef>
          </c:tx>
          <c:invertIfNegative val="0"/>
          <c:cat>
            <c:numRef>
              <c:f>Canais_atendimento!$D$4</c:f>
              <c:numCache>
                <c:formatCode>mmm\-yy</c:formatCode>
                <c:ptCount val="1"/>
                <c:pt idx="0">
                  <c:v>45566</c:v>
                </c:pt>
              </c:numCache>
            </c:numRef>
          </c:cat>
          <c:val>
            <c:numRef>
              <c:f>Canais_atendimento!$D$7</c:f>
              <c:numCache>
                <c:formatCode>General</c:formatCode>
                <c:ptCount val="1"/>
                <c:pt idx="0">
                  <c:v>530</c:v>
                </c:pt>
              </c:numCache>
            </c:numRef>
          </c:val>
          <c:extLst>
            <c:ext xmlns:c16="http://schemas.microsoft.com/office/drawing/2014/chart" uri="{C3380CC4-5D6E-409C-BE32-E72D297353CC}">
              <c16:uniqueId val="{00000002-057C-4A3C-873A-128399ECBA6B}"/>
            </c:ext>
          </c:extLst>
        </c:ser>
        <c:ser>
          <c:idx val="3"/>
          <c:order val="3"/>
          <c:tx>
            <c:strRef>
              <c:f>Canais_atendimento!$A$8</c:f>
              <c:strCache>
                <c:ptCount val="1"/>
                <c:pt idx="0">
                  <c:v>E-mail</c:v>
                </c:pt>
              </c:strCache>
            </c:strRef>
          </c:tx>
          <c:invertIfNegative val="0"/>
          <c:cat>
            <c:numRef>
              <c:f>Canais_atendimento!$D$4</c:f>
              <c:numCache>
                <c:formatCode>mmm\-yy</c:formatCode>
                <c:ptCount val="1"/>
                <c:pt idx="0">
                  <c:v>45566</c:v>
                </c:pt>
              </c:numCache>
            </c:numRef>
          </c:cat>
          <c:val>
            <c:numRef>
              <c:f>Canais_atendimento!$D$8</c:f>
              <c:numCache>
                <c:formatCode>General</c:formatCode>
                <c:ptCount val="1"/>
                <c:pt idx="0">
                  <c:v>1360</c:v>
                </c:pt>
              </c:numCache>
            </c:numRef>
          </c:val>
          <c:extLst>
            <c:ext xmlns:c16="http://schemas.microsoft.com/office/drawing/2014/chart" uri="{C3380CC4-5D6E-409C-BE32-E72D297353CC}">
              <c16:uniqueId val="{00000003-057C-4A3C-873A-128399ECBA6B}"/>
            </c:ext>
          </c:extLst>
        </c:ser>
        <c:ser>
          <c:idx val="4"/>
          <c:order val="4"/>
          <c:tx>
            <c:strRef>
              <c:f>Canais_atendimento!$A$9</c:f>
              <c:strCache>
                <c:ptCount val="1"/>
                <c:pt idx="0">
                  <c:v>Encaminhamento de outros órgãos (Processo SEI, Memorando, Ofício, etc.)</c:v>
                </c:pt>
              </c:strCache>
            </c:strRef>
          </c:tx>
          <c:invertIfNegative val="0"/>
          <c:cat>
            <c:numRef>
              <c:f>Canais_atendimento!$D$4</c:f>
              <c:numCache>
                <c:formatCode>mmm\-yy</c:formatCode>
                <c:ptCount val="1"/>
                <c:pt idx="0">
                  <c:v>45566</c:v>
                </c:pt>
              </c:numCache>
            </c:numRef>
          </c:cat>
          <c:val>
            <c:numRef>
              <c:f>Canais_atendimento!$D$9</c:f>
              <c:numCache>
                <c:formatCode>General</c:formatCode>
                <c:ptCount val="1"/>
                <c:pt idx="0">
                  <c:v>571</c:v>
                </c:pt>
              </c:numCache>
            </c:numRef>
          </c:val>
          <c:extLst>
            <c:ext xmlns:c16="http://schemas.microsoft.com/office/drawing/2014/chart" uri="{C3380CC4-5D6E-409C-BE32-E72D297353CC}">
              <c16:uniqueId val="{00000004-057C-4A3C-873A-128399ECBA6B}"/>
            </c:ext>
          </c:extLst>
        </c:ser>
        <c:ser>
          <c:idx val="5"/>
          <c:order val="5"/>
          <c:tx>
            <c:strRef>
              <c:f>Canais_atendimento!$A$10</c:f>
              <c:strCache>
                <c:ptCount val="1"/>
                <c:pt idx="0">
                  <c:v>Portal</c:v>
                </c:pt>
              </c:strCache>
            </c:strRef>
          </c:tx>
          <c:invertIfNegative val="0"/>
          <c:cat>
            <c:numRef>
              <c:f>Canais_atendimento!$D$4</c:f>
              <c:numCache>
                <c:formatCode>mmm\-yy</c:formatCode>
                <c:ptCount val="1"/>
                <c:pt idx="0">
                  <c:v>45566</c:v>
                </c:pt>
              </c:numCache>
            </c:numRef>
          </c:cat>
          <c:val>
            <c:numRef>
              <c:f>Canais_atendimento!$D$10</c:f>
              <c:numCache>
                <c:formatCode>General</c:formatCode>
                <c:ptCount val="1"/>
                <c:pt idx="0">
                  <c:v>2346</c:v>
                </c:pt>
              </c:numCache>
            </c:numRef>
          </c:val>
          <c:extLst>
            <c:ext xmlns:c16="http://schemas.microsoft.com/office/drawing/2014/chart" uri="{C3380CC4-5D6E-409C-BE32-E72D297353CC}">
              <c16:uniqueId val="{00000005-057C-4A3C-873A-128399ECBA6B}"/>
            </c:ext>
          </c:extLst>
        </c:ser>
        <c:ser>
          <c:idx val="6"/>
          <c:order val="6"/>
          <c:tx>
            <c:strRef>
              <c:f>Canais_atendimento!$A$11</c:f>
              <c:strCache>
                <c:ptCount val="1"/>
                <c:pt idx="0">
                  <c:v>Presencial</c:v>
                </c:pt>
              </c:strCache>
            </c:strRef>
          </c:tx>
          <c:invertIfNegative val="0"/>
          <c:cat>
            <c:numRef>
              <c:f>Canais_atendimento!$D$4</c:f>
              <c:numCache>
                <c:formatCode>mmm\-yy</c:formatCode>
                <c:ptCount val="1"/>
                <c:pt idx="0">
                  <c:v>45566</c:v>
                </c:pt>
              </c:numCache>
            </c:numRef>
          </c:cat>
          <c:val>
            <c:numRef>
              <c:f>Canais_atendimento!$D$11</c:f>
              <c:numCache>
                <c:formatCode>General</c:formatCode>
                <c:ptCount val="1"/>
                <c:pt idx="0">
                  <c:v>182</c:v>
                </c:pt>
              </c:numCache>
            </c:numRef>
          </c:val>
          <c:extLst>
            <c:ext xmlns:c16="http://schemas.microsoft.com/office/drawing/2014/chart" uri="{C3380CC4-5D6E-409C-BE32-E72D297353CC}">
              <c16:uniqueId val="{00000000-6589-4D95-BAD3-DAB6557B7DB7}"/>
            </c:ext>
          </c:extLst>
        </c:ser>
        <c:dLbls>
          <c:showLegendKey val="0"/>
          <c:showVal val="0"/>
          <c:showCatName val="0"/>
          <c:showSerName val="0"/>
          <c:showPercent val="0"/>
          <c:showBubbleSize val="0"/>
        </c:dLbls>
        <c:gapWidth val="150"/>
        <c:axId val="1812051903"/>
        <c:axId val="1812053567"/>
      </c:barChart>
      <c:valAx>
        <c:axId val="1812053567"/>
        <c:scaling>
          <c:orientation val="minMax"/>
          <c:min val="0"/>
        </c:scaling>
        <c:delete val="0"/>
        <c:axPos val="b"/>
        <c:majorGridlines/>
        <c:numFmt formatCode="General" sourceLinked="1"/>
        <c:majorTickMark val="out"/>
        <c:minorTickMark val="none"/>
        <c:tickLblPos val="nextTo"/>
        <c:crossAx val="1812051903"/>
        <c:crosses val="autoZero"/>
        <c:crossBetween val="between"/>
      </c:valAx>
      <c:dateAx>
        <c:axId val="1812051903"/>
        <c:scaling>
          <c:orientation val="minMax"/>
        </c:scaling>
        <c:delete val="0"/>
        <c:axPos val="l"/>
        <c:numFmt formatCode="mmm/yy" sourceLinked="0"/>
        <c:majorTickMark val="out"/>
        <c:minorTickMark val="none"/>
        <c:tickLblPos val="nextTo"/>
        <c:crossAx val="1812053567"/>
        <c:crosses val="autoZero"/>
        <c:auto val="1"/>
        <c:lblOffset val="100"/>
        <c:baseTimeUnit val="days"/>
      </c:dateAx>
    </c:plotArea>
    <c:legend>
      <c:legendPos val="r"/>
      <c:layout>
        <c:manualLayout>
          <c:xMode val="edge"/>
          <c:yMode val="edge"/>
          <c:x val="0.65489565155706886"/>
          <c:y val="0.17317349905252874"/>
          <c:w val="0.31201210659478373"/>
          <c:h val="0.8118852318164205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Linha do tempo - canais de entrada - 2024</a:t>
            </a:r>
          </a:p>
        </c:rich>
      </c:tx>
      <c:layout>
        <c:manualLayout>
          <c:xMode val="edge"/>
          <c:yMode val="edge"/>
          <c:x val="0.26616774507464641"/>
          <c:y val="4.1440259579869999E-2"/>
        </c:manualLayout>
      </c:layout>
      <c:overlay val="0"/>
    </c:title>
    <c:autoTitleDeleted val="0"/>
    <c:plotArea>
      <c:layout>
        <c:manualLayout>
          <c:layoutTarget val="inner"/>
          <c:xMode val="edge"/>
          <c:yMode val="edge"/>
          <c:x val="8.1191909834800055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marker>
            <c:symbol val="none"/>
          </c:marker>
          <c:dPt>
            <c:idx val="0"/>
            <c:bubble3D val="0"/>
            <c:extLst>
              <c:ext xmlns:c16="http://schemas.microsoft.com/office/drawing/2014/chart" uri="{C3380CC4-5D6E-409C-BE32-E72D297353CC}">
                <c16:uniqueId val="{00000000-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Canais_atendimento!$B$5:$M$5</c:f>
              <c:numCache>
                <c:formatCode>General</c:formatCode>
                <c:ptCount val="12"/>
                <c:pt idx="2">
                  <c:v>5</c:v>
                </c:pt>
                <c:pt idx="3">
                  <c:v>11</c:v>
                </c:pt>
                <c:pt idx="4">
                  <c:v>2</c:v>
                </c:pt>
                <c:pt idx="5" formatCode="0">
                  <c:v>6</c:v>
                </c:pt>
                <c:pt idx="6" formatCode="0">
                  <c:v>23</c:v>
                </c:pt>
                <c:pt idx="7" formatCode="0">
                  <c:v>5</c:v>
                </c:pt>
                <c:pt idx="8" formatCode="0">
                  <c:v>12</c:v>
                </c:pt>
                <c:pt idx="9" formatCode="0">
                  <c:v>13</c:v>
                </c:pt>
                <c:pt idx="10" formatCode="0">
                  <c:v>19</c:v>
                </c:pt>
                <c:pt idx="11" formatCode="0">
                  <c:v>11</c:v>
                </c:pt>
              </c:numCache>
            </c:numRef>
          </c:val>
          <c:smooth val="0"/>
          <c:extLst>
            <c:ext xmlns:c16="http://schemas.microsoft.com/office/drawing/2014/chart" uri="{C3380CC4-5D6E-409C-BE32-E72D297353CC}">
              <c16:uniqueId val="{00000001-D925-46E7-846B-02D1E1296D89}"/>
            </c:ext>
          </c:extLst>
        </c:ser>
        <c:ser>
          <c:idx val="1"/>
          <c:order val="1"/>
          <c:tx>
            <c:strRef>
              <c:f>Canais_atendimento!$A$6</c:f>
              <c:strCache>
                <c:ptCount val="1"/>
                <c:pt idx="0">
                  <c:v>Central SP156</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Canais_atendimento!$B$6:$M$6</c:f>
              <c:numCache>
                <c:formatCode>General</c:formatCode>
                <c:ptCount val="12"/>
                <c:pt idx="2">
                  <c:v>1068</c:v>
                </c:pt>
                <c:pt idx="3">
                  <c:v>1094</c:v>
                </c:pt>
                <c:pt idx="4">
                  <c:v>1193</c:v>
                </c:pt>
                <c:pt idx="5" formatCode="0">
                  <c:v>1415</c:v>
                </c:pt>
                <c:pt idx="6" formatCode="0">
                  <c:v>1483</c:v>
                </c:pt>
                <c:pt idx="7" formatCode="0">
                  <c:v>1555</c:v>
                </c:pt>
                <c:pt idx="8" formatCode="0">
                  <c:v>1898</c:v>
                </c:pt>
                <c:pt idx="9" formatCode="0">
                  <c:v>2041</c:v>
                </c:pt>
                <c:pt idx="10" formatCode="0">
                  <c:v>1889</c:v>
                </c:pt>
                <c:pt idx="11" formatCode="0">
                  <c:v>1913</c:v>
                </c:pt>
              </c:numCache>
            </c:numRef>
          </c:val>
          <c:smooth val="0"/>
          <c:extLst>
            <c:ext xmlns:c16="http://schemas.microsoft.com/office/drawing/2014/chart" uri="{C3380CC4-5D6E-409C-BE32-E72D297353CC}">
              <c16:uniqueId val="{00000002-D925-46E7-846B-02D1E1296D89}"/>
            </c:ext>
          </c:extLst>
        </c:ser>
        <c:ser>
          <c:idx val="2"/>
          <c:order val="2"/>
          <c:tx>
            <c:strRef>
              <c:f>Canais_atendimento!$A$7</c:f>
              <c:strCache>
                <c:ptCount val="1"/>
                <c:pt idx="0">
                  <c:v>Zap Denúncia*</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Canais_atendimento!$B$7:$M$7</c:f>
              <c:numCache>
                <c:formatCode>General</c:formatCode>
                <c:ptCount val="12"/>
                <c:pt idx="2">
                  <c:v>530</c:v>
                </c:pt>
                <c:pt idx="3">
                  <c:v>477</c:v>
                </c:pt>
                <c:pt idx="4">
                  <c:v>493</c:v>
                </c:pt>
                <c:pt idx="5" formatCode="0">
                  <c:v>382</c:v>
                </c:pt>
                <c:pt idx="6" formatCode="0">
                  <c:v>308</c:v>
                </c:pt>
                <c:pt idx="7" formatCode="0">
                  <c:v>347</c:v>
                </c:pt>
                <c:pt idx="8" formatCode="0">
                  <c:v>415</c:v>
                </c:pt>
                <c:pt idx="9" formatCode="0">
                  <c:v>117</c:v>
                </c:pt>
                <c:pt idx="10" formatCode="0">
                  <c:v>0</c:v>
                </c:pt>
                <c:pt idx="11" formatCode="0">
                  <c:v>0</c:v>
                </c:pt>
              </c:numCache>
            </c:numRef>
          </c:val>
          <c:smooth val="0"/>
          <c:extLst>
            <c:ext xmlns:c16="http://schemas.microsoft.com/office/drawing/2014/chart" uri="{C3380CC4-5D6E-409C-BE32-E72D297353CC}">
              <c16:uniqueId val="{00000003-D925-46E7-846B-02D1E1296D89}"/>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1-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Canais_atendimento!$B$8:$M$8</c:f>
              <c:numCache>
                <c:formatCode>General</c:formatCode>
                <c:ptCount val="12"/>
                <c:pt idx="2">
                  <c:v>1360</c:v>
                </c:pt>
                <c:pt idx="3">
                  <c:v>1302</c:v>
                </c:pt>
                <c:pt idx="4">
                  <c:v>1589</c:v>
                </c:pt>
                <c:pt idx="5" formatCode="0">
                  <c:v>1552</c:v>
                </c:pt>
                <c:pt idx="6" formatCode="0">
                  <c:v>1399</c:v>
                </c:pt>
                <c:pt idx="7" formatCode="0">
                  <c:v>1365</c:v>
                </c:pt>
                <c:pt idx="8" formatCode="0">
                  <c:v>1552</c:v>
                </c:pt>
                <c:pt idx="9" formatCode="0">
                  <c:v>1249</c:v>
                </c:pt>
                <c:pt idx="10" formatCode="0">
                  <c:v>1205</c:v>
                </c:pt>
                <c:pt idx="11" formatCode="0">
                  <c:v>1219</c:v>
                </c:pt>
              </c:numCache>
            </c:numRef>
          </c:val>
          <c:smooth val="0"/>
          <c:extLst>
            <c:ext xmlns:c16="http://schemas.microsoft.com/office/drawing/2014/chart" uri="{C3380CC4-5D6E-409C-BE32-E72D297353CC}">
              <c16:uniqueId val="{00000005-D925-46E7-846B-02D1E1296D89}"/>
            </c:ext>
          </c:extLst>
        </c:ser>
        <c:ser>
          <c:idx val="4"/>
          <c:order val="4"/>
          <c:tx>
            <c:strRef>
              <c:f>Canais_atendimento!$A$9</c:f>
              <c:strCache>
                <c:ptCount val="1"/>
                <c:pt idx="0">
                  <c:v>Encaminhamento de outros órgãos (Processo SEI, Memorando, Ofício, etc.)</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Canais_atendimento!$B$9:$M$9</c:f>
              <c:numCache>
                <c:formatCode>General</c:formatCode>
                <c:ptCount val="12"/>
                <c:pt idx="2">
                  <c:v>571</c:v>
                </c:pt>
                <c:pt idx="3">
                  <c:v>645</c:v>
                </c:pt>
                <c:pt idx="4">
                  <c:v>701</c:v>
                </c:pt>
                <c:pt idx="5" formatCode="0">
                  <c:v>708</c:v>
                </c:pt>
                <c:pt idx="6" formatCode="0">
                  <c:v>358</c:v>
                </c:pt>
                <c:pt idx="7" formatCode="0">
                  <c:v>395</c:v>
                </c:pt>
                <c:pt idx="8" formatCode="0">
                  <c:v>280</c:v>
                </c:pt>
                <c:pt idx="9" formatCode="0">
                  <c:v>175</c:v>
                </c:pt>
                <c:pt idx="10" formatCode="0">
                  <c:v>249</c:v>
                </c:pt>
                <c:pt idx="11" formatCode="0">
                  <c:v>158</c:v>
                </c:pt>
              </c:numCache>
            </c:numRef>
          </c:val>
          <c:smooth val="0"/>
          <c:extLst>
            <c:ext xmlns:c16="http://schemas.microsoft.com/office/drawing/2014/chart" uri="{C3380CC4-5D6E-409C-BE32-E72D297353CC}">
              <c16:uniqueId val="{00000006-D925-46E7-846B-02D1E1296D89}"/>
            </c:ext>
          </c:extLst>
        </c:ser>
        <c:ser>
          <c:idx val="5"/>
          <c:order val="5"/>
          <c:tx>
            <c:strRef>
              <c:f>Canais_atendimento!$A$10</c:f>
              <c:strCache>
                <c:ptCount val="1"/>
                <c:pt idx="0">
                  <c:v>Portal</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Canais_atendimento!$B$10:$M$10</c:f>
              <c:numCache>
                <c:formatCode>General</c:formatCode>
                <c:ptCount val="12"/>
                <c:pt idx="2">
                  <c:v>2346</c:v>
                </c:pt>
                <c:pt idx="3">
                  <c:v>2140</c:v>
                </c:pt>
                <c:pt idx="4">
                  <c:v>1949</c:v>
                </c:pt>
                <c:pt idx="5" formatCode="0">
                  <c:v>1914</c:v>
                </c:pt>
                <c:pt idx="6" formatCode="0">
                  <c:v>2125</c:v>
                </c:pt>
                <c:pt idx="7" formatCode="0">
                  <c:v>2057</c:v>
                </c:pt>
                <c:pt idx="8" formatCode="0">
                  <c:v>2192</c:v>
                </c:pt>
                <c:pt idx="9" formatCode="0">
                  <c:v>2373</c:v>
                </c:pt>
                <c:pt idx="10" formatCode="0">
                  <c:v>2283</c:v>
                </c:pt>
                <c:pt idx="11" formatCode="0">
                  <c:v>2038</c:v>
                </c:pt>
              </c:numCache>
            </c:numRef>
          </c:val>
          <c:smooth val="0"/>
          <c:extLst>
            <c:ext xmlns:c16="http://schemas.microsoft.com/office/drawing/2014/chart" uri="{C3380CC4-5D6E-409C-BE32-E72D297353CC}">
              <c16:uniqueId val="{00000007-D925-46E7-846B-02D1E1296D89}"/>
            </c:ext>
          </c:extLst>
        </c:ser>
        <c:ser>
          <c:idx val="6"/>
          <c:order val="6"/>
          <c:tx>
            <c:strRef>
              <c:f>Canais_atendimento!$A$11</c:f>
              <c:strCache>
                <c:ptCount val="1"/>
                <c:pt idx="0">
                  <c:v>Presencial</c:v>
                </c:pt>
              </c:strCache>
            </c:strRef>
          </c:tx>
          <c:marker>
            <c:symbol val="none"/>
          </c:marker>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Canais_atendimento!$B$11:$M$11</c:f>
              <c:numCache>
                <c:formatCode>General</c:formatCode>
                <c:ptCount val="12"/>
                <c:pt idx="2">
                  <c:v>182</c:v>
                </c:pt>
                <c:pt idx="3">
                  <c:v>210</c:v>
                </c:pt>
                <c:pt idx="4">
                  <c:v>217</c:v>
                </c:pt>
                <c:pt idx="5" formatCode="0">
                  <c:v>212</c:v>
                </c:pt>
                <c:pt idx="6" formatCode="0">
                  <c:v>294</c:v>
                </c:pt>
                <c:pt idx="7" formatCode="0">
                  <c:v>217</c:v>
                </c:pt>
                <c:pt idx="8" formatCode="0">
                  <c:v>239</c:v>
                </c:pt>
                <c:pt idx="9" formatCode="0">
                  <c:v>203</c:v>
                </c:pt>
                <c:pt idx="10" formatCode="0">
                  <c:v>202</c:v>
                </c:pt>
                <c:pt idx="11" formatCode="0">
                  <c:v>248</c:v>
                </c:pt>
              </c:numCache>
            </c:numRef>
          </c:val>
          <c:smooth val="0"/>
          <c:extLst>
            <c:ext xmlns:c16="http://schemas.microsoft.com/office/drawing/2014/chart" uri="{C3380CC4-5D6E-409C-BE32-E72D297353CC}">
              <c16:uniqueId val="{00000002-468F-43C5-A862-281E81693827}"/>
            </c:ext>
          </c:extLst>
        </c:ser>
        <c:dLbls>
          <c:showLegendKey val="0"/>
          <c:showVal val="0"/>
          <c:showCatName val="0"/>
          <c:showSerName val="0"/>
          <c:showPercent val="0"/>
          <c:showBubbleSize val="0"/>
        </c:dLbls>
        <c:smooth val="0"/>
        <c:axId val="1812052735"/>
        <c:axId val="1812048159"/>
      </c:lineChart>
      <c:valAx>
        <c:axId val="1812048159"/>
        <c:scaling>
          <c:orientation val="minMax"/>
          <c:max val="3000"/>
          <c:min val="0"/>
        </c:scaling>
        <c:delete val="0"/>
        <c:axPos val="l"/>
        <c:majorGridlines/>
        <c:numFmt formatCode="General" sourceLinked="1"/>
        <c:majorTickMark val="none"/>
        <c:minorTickMark val="none"/>
        <c:tickLblPos val="nextTo"/>
        <c:crossAx val="1812052735"/>
        <c:crosses val="autoZero"/>
        <c:crossBetween val="between"/>
        <c:majorUnit val="250"/>
      </c:valAx>
      <c:dateAx>
        <c:axId val="1812052735"/>
        <c:scaling>
          <c:orientation val="minMax"/>
          <c:min val="45292"/>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Offset val="100"/>
        <c:baseTimeUnit val="months"/>
        <c:majorUnit val="1"/>
      </c:dateAx>
    </c:plotArea>
    <c:legend>
      <c:legendPos val="r"/>
      <c:layout>
        <c:manualLayout>
          <c:xMode val="edge"/>
          <c:yMode val="edge"/>
          <c:x val="0.64527629233511585"/>
          <c:y val="0.15834962620714318"/>
          <c:w val="0.35472370766488409"/>
          <c:h val="0.75444125812622465"/>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layoutTarget val="inner"/>
          <c:xMode val="edge"/>
          <c:yMode val="edge"/>
          <c:x val="8.9140623014059756E-2"/>
          <c:y val="0.17578888124804026"/>
          <c:w val="0.51191764668555206"/>
          <c:h val="0.75780697408131137"/>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Canais_atendimento!$Q$5</c:f>
              <c:numCache>
                <c:formatCode>0.0</c:formatCode>
                <c:ptCount val="1"/>
                <c:pt idx="0">
                  <c:v>8.2481029363246458E-2</c:v>
                </c:pt>
              </c:numCache>
            </c:numRef>
          </c:val>
          <c:extLst>
            <c:ext xmlns:c16="http://schemas.microsoft.com/office/drawing/2014/chart" uri="{C3380CC4-5D6E-409C-BE32-E72D297353CC}">
              <c16:uniqueId val="{00000000-4B70-4874-BBA0-FA01D7554CDF}"/>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Canais_atendimento!$Q$6</c:f>
              <c:numCache>
                <c:formatCode>0.0</c:formatCode>
                <c:ptCount val="1"/>
                <c:pt idx="0">
                  <c:v>17.617947871989443</c:v>
                </c:pt>
              </c:numCache>
            </c:numRef>
          </c:val>
          <c:extLst>
            <c:ext xmlns:c16="http://schemas.microsoft.com/office/drawing/2014/chart" uri="{C3380CC4-5D6E-409C-BE32-E72D297353CC}">
              <c16:uniqueId val="{00000001-4B70-4874-BBA0-FA01D7554CDF}"/>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0-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Canais_atendimento!$Q$7</c:f>
              <c:numCache>
                <c:formatCode>0.0</c:formatCode>
                <c:ptCount val="1"/>
                <c:pt idx="0">
                  <c:v>8.7429891125041248</c:v>
                </c:pt>
              </c:numCache>
            </c:numRef>
          </c:val>
          <c:extLst>
            <c:ext xmlns:c16="http://schemas.microsoft.com/office/drawing/2014/chart" uri="{C3380CC4-5D6E-409C-BE32-E72D297353CC}">
              <c16:uniqueId val="{00000003-4B70-4874-BBA0-FA01D7554CDF}"/>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Canais_atendimento!$Q$8</c:f>
              <c:numCache>
                <c:formatCode>0.0</c:formatCode>
                <c:ptCount val="1"/>
                <c:pt idx="0">
                  <c:v>22.434839986803034</c:v>
                </c:pt>
              </c:numCache>
            </c:numRef>
          </c:val>
          <c:extLst>
            <c:ext xmlns:c16="http://schemas.microsoft.com/office/drawing/2014/chart" uri="{C3380CC4-5D6E-409C-BE32-E72D297353CC}">
              <c16:uniqueId val="{00000004-4B70-4874-BBA0-FA01D7554CDF}"/>
            </c:ext>
          </c:extLst>
        </c:ser>
        <c:ser>
          <c:idx val="4"/>
          <c:order val="4"/>
          <c:tx>
            <c:strRef>
              <c:f>Canais_atendimento!$A$9</c:f>
              <c:strCache>
                <c:ptCount val="1"/>
                <c:pt idx="0">
                  <c:v>Encaminhamento de outros órgãos (Processo SEI, Memorando, Ofício, etc.)</c:v>
                </c:pt>
              </c:strCache>
            </c:strRef>
          </c:tx>
          <c:invertIfNegative val="0"/>
          <c:dPt>
            <c:idx val="0"/>
            <c:invertIfNegative val="0"/>
            <c:bubble3D val="0"/>
            <c:extLst>
              <c:ext xmlns:c16="http://schemas.microsoft.com/office/drawing/2014/chart" uri="{C3380CC4-5D6E-409C-BE32-E72D297353CC}">
                <c16:uniqueId val="{00000001-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Canais_atendimento!$Q$9</c:f>
              <c:numCache>
                <c:formatCode>0.0</c:formatCode>
                <c:ptCount val="1"/>
                <c:pt idx="0">
                  <c:v>9.4193335532827458</c:v>
                </c:pt>
              </c:numCache>
            </c:numRef>
          </c:val>
          <c:extLst>
            <c:ext xmlns:c16="http://schemas.microsoft.com/office/drawing/2014/chart" uri="{C3380CC4-5D6E-409C-BE32-E72D297353CC}">
              <c16:uniqueId val="{00000006-4B70-4874-BBA0-FA01D7554CDF}"/>
            </c:ext>
          </c:extLst>
        </c:ser>
        <c:ser>
          <c:idx val="5"/>
          <c:order val="5"/>
          <c:tx>
            <c:strRef>
              <c:f>Canais_atendimento!$A$10</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Canais_atendimento!$Q$10</c:f>
              <c:numCache>
                <c:formatCode>0.0</c:formatCode>
                <c:ptCount val="1"/>
                <c:pt idx="0">
                  <c:v>38.700098977235236</c:v>
                </c:pt>
              </c:numCache>
            </c:numRef>
          </c:val>
          <c:extLst>
            <c:ext xmlns:c16="http://schemas.microsoft.com/office/drawing/2014/chart" uri="{C3380CC4-5D6E-409C-BE32-E72D297353CC}">
              <c16:uniqueId val="{00000007-4B70-4874-BBA0-FA01D7554CDF}"/>
            </c:ext>
          </c:extLst>
        </c:ser>
        <c:ser>
          <c:idx val="6"/>
          <c:order val="6"/>
          <c:tx>
            <c:strRef>
              <c:f>Canais_atendimento!$A$11</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OUT/24</c:v>
                </c:pt>
              </c:strCache>
            </c:strRef>
          </c:cat>
          <c:val>
            <c:numRef>
              <c:f>Canais_atendimento!$Q$11</c:f>
              <c:numCache>
                <c:formatCode>0.0</c:formatCode>
                <c:ptCount val="1"/>
                <c:pt idx="0">
                  <c:v>3.0023094688221708</c:v>
                </c:pt>
              </c:numCache>
            </c:numRef>
          </c:val>
          <c:extLst>
            <c:ext xmlns:c16="http://schemas.microsoft.com/office/drawing/2014/chart" uri="{C3380CC4-5D6E-409C-BE32-E72D297353CC}">
              <c16:uniqueId val="{00000002-7787-48A7-81EC-FA28B83C9C5F}"/>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59453698883303208"/>
          <c:y val="0.16246699281996654"/>
          <c:w val="0.40546301116696798"/>
          <c:h val="0.8078373595097739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600" b="1" i="0" baseline="0">
                <a:solidFill>
                  <a:sysClr val="windowText" lastClr="000000"/>
                </a:solidFill>
                <a:effectLst/>
              </a:rPr>
              <a:t>ÓRGÃOS EXTERNOS - TOTAIS </a:t>
            </a:r>
            <a:endParaRPr lang="pt-BR" sz="1600">
              <a:solidFill>
                <a:sysClr val="windowText" lastClr="000000"/>
              </a:solidFill>
              <a:effectLst/>
            </a:endParaRPr>
          </a:p>
          <a:p>
            <a:pPr>
              <a:defRPr>
                <a:solidFill>
                  <a:sysClr val="windowText" lastClr="000000"/>
                </a:solidFill>
              </a:defRPr>
            </a:pPr>
            <a:r>
              <a:rPr lang="pt-BR" sz="1600" b="1" i="0" baseline="0">
                <a:solidFill>
                  <a:sysClr val="windowText" lastClr="000000"/>
                </a:solidFill>
                <a:effectLst/>
              </a:rPr>
              <a:t>OUTUBRO/2024</a:t>
            </a:r>
            <a:endParaRPr lang="pt-BR" sz="1600">
              <a:solidFill>
                <a:sysClr val="windowText" lastClr="000000"/>
              </a:solidFill>
              <a:effectLst/>
            </a:endParaRPr>
          </a:p>
        </c:rich>
      </c:tx>
      <c:layout>
        <c:manualLayout>
          <c:xMode val="edge"/>
          <c:yMode val="edge"/>
          <c:x val="0.27748168218335839"/>
          <c:y val="4.14673046251993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rgbClr val="9A0000"/>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7F9-4A99-94D5-39FE34FA2753}"/>
              </c:ext>
            </c:extLst>
          </c:dPt>
          <c:dPt>
            <c:idx val="1"/>
            <c:invertIfNegative val="0"/>
            <c:bubble3D val="0"/>
            <c:spPr>
              <a:solidFill>
                <a:srgbClr val="C00000"/>
              </a:solidFill>
              <a:ln>
                <a:noFill/>
              </a:ln>
              <a:effectLst/>
            </c:spPr>
            <c:extLst>
              <c:ext xmlns:c16="http://schemas.microsoft.com/office/drawing/2014/chart" uri="{C3380CC4-5D6E-409C-BE32-E72D297353CC}">
                <c16:uniqueId val="{00000007-77F9-4A99-94D5-39FE34FA275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77F9-4A99-94D5-39FE34FA2753}"/>
              </c:ext>
            </c:extLst>
          </c:dPt>
          <c:dPt>
            <c:idx val="3"/>
            <c:invertIfNegative val="0"/>
            <c:bubble3D val="0"/>
            <c:spPr>
              <a:solidFill>
                <a:srgbClr val="7030A0"/>
              </a:solidFill>
              <a:ln>
                <a:noFill/>
              </a:ln>
              <a:effectLst/>
            </c:spPr>
            <c:extLst>
              <c:ext xmlns:c16="http://schemas.microsoft.com/office/drawing/2014/chart" uri="{C3380CC4-5D6E-409C-BE32-E72D297353CC}">
                <c16:uniqueId val="{00000005-77F9-4A99-94D5-39FE34FA27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Órgãos_Externos_Dados!$A$25:$A$28</c:f>
              <c:strCache>
                <c:ptCount val="4"/>
                <c:pt idx="0">
                  <c:v>Competência Estadual</c:v>
                </c:pt>
                <c:pt idx="1">
                  <c:v>FOCCOSP</c:v>
                </c:pt>
                <c:pt idx="2">
                  <c:v>Outros Municípios</c:v>
                </c:pt>
                <c:pt idx="3">
                  <c:v>Outros Órgãos</c:v>
                </c:pt>
              </c:strCache>
            </c:strRef>
          </c:cat>
          <c:val>
            <c:numRef>
              <c:f>Órgãos_Externos_Dados!$B$25:$B$28</c:f>
              <c:numCache>
                <c:formatCode>General</c:formatCode>
                <c:ptCount val="4"/>
                <c:pt idx="0">
                  <c:v>46</c:v>
                </c:pt>
                <c:pt idx="1">
                  <c:v>257</c:v>
                </c:pt>
                <c:pt idx="2">
                  <c:v>94</c:v>
                </c:pt>
                <c:pt idx="3">
                  <c:v>75</c:v>
                </c:pt>
              </c:numCache>
            </c:numRef>
          </c:val>
          <c:extLst>
            <c:ext xmlns:c16="http://schemas.microsoft.com/office/drawing/2014/chart" uri="{C3380CC4-5D6E-409C-BE32-E72D297353CC}">
              <c16:uniqueId val="{00000006-77F9-4A99-94D5-39FE34FA2753}"/>
            </c:ext>
          </c:extLst>
        </c:ser>
        <c:dLbls>
          <c:dLblPos val="outEnd"/>
          <c:showLegendKey val="0"/>
          <c:showVal val="1"/>
          <c:showCatName val="0"/>
          <c:showSerName val="0"/>
          <c:showPercent val="0"/>
          <c:showBubbleSize val="0"/>
        </c:dLbls>
        <c:gapWidth val="219"/>
        <c:overlap val="-27"/>
        <c:axId val="1304434528"/>
        <c:axId val="1304429120"/>
      </c:barChart>
      <c:catAx>
        <c:axId val="130443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29120"/>
        <c:crosses val="autoZero"/>
        <c:auto val="1"/>
        <c:lblAlgn val="ctr"/>
        <c:lblOffset val="100"/>
        <c:noMultiLvlLbl val="0"/>
      </c:catAx>
      <c:valAx>
        <c:axId val="130442912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4528"/>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a:solidFill>
                  <a:sysClr val="windowText" lastClr="000000"/>
                </a:solidFill>
              </a:rPr>
              <a:t>ÓRGÃOS</a:t>
            </a:r>
            <a:r>
              <a:rPr lang="pt-BR" baseline="0">
                <a:solidFill>
                  <a:sysClr val="windowText" lastClr="000000"/>
                </a:solidFill>
              </a:rPr>
              <a:t> EXTERNOS - PERCENTUAIS </a:t>
            </a:r>
          </a:p>
          <a:p>
            <a:pPr>
              <a:defRPr>
                <a:solidFill>
                  <a:sysClr val="windowText" lastClr="000000"/>
                </a:solidFill>
              </a:defRPr>
            </a:pPr>
            <a:r>
              <a:rPr lang="pt-BR" baseline="0">
                <a:solidFill>
                  <a:sysClr val="windowText" lastClr="000000"/>
                </a:solidFill>
              </a:rPr>
              <a:t>OUTUBRO/2024</a:t>
            </a:r>
            <a:endParaRPr lang="pt-BR">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1DC-4B52-BE9B-0C821A8A1DA5}"/>
              </c:ext>
            </c:extLst>
          </c:dPt>
          <c:dPt>
            <c:idx val="1"/>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32-45EA-8653-3E8C4B6078CA}"/>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32-45EA-8653-3E8C4B6078CA}"/>
              </c:ext>
            </c:extLst>
          </c:dPt>
          <c:dPt>
            <c:idx val="3"/>
            <c:bubble3D val="0"/>
            <c:spPr>
              <a:solidFill>
                <a:srgbClr val="7030A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C832-45EA-8653-3E8C4B6078C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Órgãos_Externos_Dados!$A$25:$A$28</c:f>
              <c:strCache>
                <c:ptCount val="4"/>
                <c:pt idx="0">
                  <c:v>Competência Estadual</c:v>
                </c:pt>
                <c:pt idx="1">
                  <c:v>FOCCOSP</c:v>
                </c:pt>
                <c:pt idx="2">
                  <c:v>Outros Municípios</c:v>
                </c:pt>
                <c:pt idx="3">
                  <c:v>Outros Órgãos</c:v>
                </c:pt>
              </c:strCache>
            </c:strRef>
          </c:cat>
          <c:val>
            <c:numRef>
              <c:f>Órgãos_Externos_Dados!$B$25:$B$28</c:f>
              <c:numCache>
                <c:formatCode>General</c:formatCode>
                <c:ptCount val="4"/>
                <c:pt idx="0">
                  <c:v>46</c:v>
                </c:pt>
                <c:pt idx="1">
                  <c:v>257</c:v>
                </c:pt>
                <c:pt idx="2">
                  <c:v>94</c:v>
                </c:pt>
                <c:pt idx="3">
                  <c:v>75</c:v>
                </c:pt>
              </c:numCache>
            </c:numRef>
          </c:val>
          <c:extLst>
            <c:ext xmlns:c16="http://schemas.microsoft.com/office/drawing/2014/chart" uri="{C3380CC4-5D6E-409C-BE32-E72D297353CC}">
              <c16:uniqueId val="{00000000-C832-45EA-8653-3E8C4B6078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b="1">
                <a:solidFill>
                  <a:sysClr val="windowText" lastClr="000000"/>
                </a:solidFill>
              </a:rPr>
              <a:t>CANAL</a:t>
            </a:r>
            <a:r>
              <a:rPr lang="pt-BR" b="1" baseline="0">
                <a:solidFill>
                  <a:sysClr val="windowText" lastClr="000000"/>
                </a:solidFill>
              </a:rPr>
              <a:t> DE ENTRADA - OUTUBRO/2024</a:t>
            </a:r>
            <a:endParaRPr lang="pt-BR" b="1">
              <a:solidFill>
                <a:sysClr val="windowText" lastClr="000000"/>
              </a:solidFill>
            </a:endParaRPr>
          </a:p>
        </c:rich>
      </c:tx>
      <c:layout>
        <c:manualLayout>
          <c:xMode val="edge"/>
          <c:yMode val="edge"/>
          <c:x val="0.25489566929133856"/>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810-4EA1-868B-4C5D09C6405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E443-4480-BAC4-1FA7C18A327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E443-4480-BAC4-1FA7C18A327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E443-4480-BAC4-1FA7C18A327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E443-4480-BAC4-1FA7C18A327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E443-4480-BAC4-1FA7C18A327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Órgãos_Externos_Dados!$A$33:$A$38</c:f>
              <c:strCache>
                <c:ptCount val="6"/>
                <c:pt idx="0">
                  <c:v>Central SP156</c:v>
                </c:pt>
                <c:pt idx="1">
                  <c:v>CHATBOT</c:v>
                </c:pt>
                <c:pt idx="2">
                  <c:v>E-mail</c:v>
                </c:pt>
                <c:pt idx="3">
                  <c:v>Encaminhamento de outros órgãos (Processo SEI, Memorando, Ofício, etc.) - referenciar na descrição</c:v>
                </c:pt>
                <c:pt idx="4">
                  <c:v>PORTAL</c:v>
                </c:pt>
                <c:pt idx="5">
                  <c:v>Presencial</c:v>
                </c:pt>
              </c:strCache>
            </c:strRef>
          </c:cat>
          <c:val>
            <c:numRef>
              <c:f>Órgãos_Externos_Dados!$B$33:$B$38</c:f>
              <c:numCache>
                <c:formatCode>General</c:formatCode>
                <c:ptCount val="6"/>
                <c:pt idx="0">
                  <c:v>1</c:v>
                </c:pt>
                <c:pt idx="1">
                  <c:v>53</c:v>
                </c:pt>
                <c:pt idx="2">
                  <c:v>131</c:v>
                </c:pt>
                <c:pt idx="3">
                  <c:v>266</c:v>
                </c:pt>
                <c:pt idx="4">
                  <c:v>17</c:v>
                </c:pt>
                <c:pt idx="5">
                  <c:v>4</c:v>
                </c:pt>
              </c:numCache>
            </c:numRef>
          </c:val>
          <c:extLst>
            <c:ext xmlns:c16="http://schemas.microsoft.com/office/drawing/2014/chart" uri="{C3380CC4-5D6E-409C-BE32-E72D297353CC}">
              <c16:uniqueId val="{0000000A-E443-4480-BAC4-1FA7C18A327D}"/>
            </c:ext>
          </c:extLst>
        </c:ser>
        <c:dLbls>
          <c:dLblPos val="outEnd"/>
          <c:showLegendKey val="0"/>
          <c:showVal val="1"/>
          <c:showCatName val="0"/>
          <c:showSerName val="0"/>
          <c:showPercent val="0"/>
          <c:showBubbleSize val="0"/>
        </c:dLbls>
        <c:gapWidth val="219"/>
        <c:overlap val="-27"/>
        <c:axId val="1304431200"/>
        <c:axId val="1304431616"/>
      </c:barChart>
      <c:catAx>
        <c:axId val="13044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616"/>
        <c:crosses val="autoZero"/>
        <c:auto val="1"/>
        <c:lblAlgn val="ctr"/>
        <c:lblOffset val="100"/>
        <c:noMultiLvlLbl val="0"/>
      </c:catAx>
      <c:valAx>
        <c:axId val="1304431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200"/>
        <c:crosses val="autoZero"/>
        <c:crossBetween val="between"/>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Média/2024</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'10+_Assuntos_2024'!$A$7:$A$16</c:f>
              <c:strCache>
                <c:ptCount val="10"/>
                <c:pt idx="0">
                  <c:v>Cadastro Único (CadÚnico)</c:v>
                </c:pt>
                <c:pt idx="1">
                  <c:v>Órgão externo</c:v>
                </c:pt>
                <c:pt idx="2">
                  <c:v>Buraco e Pavimentação</c:v>
                </c:pt>
                <c:pt idx="3">
                  <c:v>Árvore</c:v>
                </c:pt>
                <c:pt idx="4">
                  <c:v>Qualidade de atendimento</c:v>
                </c:pt>
                <c:pt idx="5">
                  <c:v>Processo Administrativo</c:v>
                </c:pt>
                <c:pt idx="6">
                  <c:v>Poluição sonora - PSIU</c:v>
                </c:pt>
                <c:pt idx="7">
                  <c:v>Estabelecimentos comerciais, indústrias e serviços</c:v>
                </c:pt>
                <c:pt idx="8">
                  <c:v>Ônibus</c:v>
                </c:pt>
                <c:pt idx="9">
                  <c:v>Sinalização e Circulação de veículos e Pedestres</c:v>
                </c:pt>
              </c:strCache>
            </c:strRef>
          </c:cat>
          <c:val>
            <c:numRef>
              <c:f>'10+_Assuntos_2024'!$O$7:$O$16</c:f>
              <c:numCache>
                <c:formatCode>0</c:formatCode>
                <c:ptCount val="10"/>
                <c:pt idx="0">
                  <c:v>547</c:v>
                </c:pt>
                <c:pt idx="1">
                  <c:v>463.6</c:v>
                </c:pt>
                <c:pt idx="2">
                  <c:v>314.7</c:v>
                </c:pt>
                <c:pt idx="3">
                  <c:v>297.89999999999998</c:v>
                </c:pt>
                <c:pt idx="4">
                  <c:v>239.3</c:v>
                </c:pt>
                <c:pt idx="5">
                  <c:v>206.6</c:v>
                </c:pt>
                <c:pt idx="6">
                  <c:v>196.1</c:v>
                </c:pt>
                <c:pt idx="7">
                  <c:v>171.2</c:v>
                </c:pt>
                <c:pt idx="8">
                  <c:v>166.9</c:v>
                </c:pt>
                <c:pt idx="9">
                  <c:v>159.1</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OUT/24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('10+_Assuntos_2024'!$A$7:$A$16,'10+_Assuntos_2024'!$A$18)</c:f>
              <c:strCache>
                <c:ptCount val="11"/>
                <c:pt idx="0">
                  <c:v>Cadastro Único (CadÚnico)</c:v>
                </c:pt>
                <c:pt idx="1">
                  <c:v>Órgão externo</c:v>
                </c:pt>
                <c:pt idx="2">
                  <c:v>Buraco e Pavimentação</c:v>
                </c:pt>
                <c:pt idx="3">
                  <c:v>Árvore</c:v>
                </c:pt>
                <c:pt idx="4">
                  <c:v>Qualidade de atendimento</c:v>
                </c:pt>
                <c:pt idx="5">
                  <c:v>Processo Administrativo</c:v>
                </c:pt>
                <c:pt idx="6">
                  <c:v>Poluição sonora - PSIU</c:v>
                </c:pt>
                <c:pt idx="7">
                  <c:v>Estabelecimentos comerciais, indústrias e serviços</c:v>
                </c:pt>
                <c:pt idx="8">
                  <c:v>Ônibus</c:v>
                </c:pt>
                <c:pt idx="9">
                  <c:v>Sinalização e Circulação de veículos e Pedestres</c:v>
                </c:pt>
                <c:pt idx="10">
                  <c:v>Outros</c:v>
                </c:pt>
              </c:strCache>
            </c:strRef>
          </c:cat>
          <c:val>
            <c:numRef>
              <c:f>('10+_Assuntos_2024'!$P$7:$P$16,'10+_Assuntos_2024'!$P$18)</c:f>
              <c:numCache>
                <c:formatCode>0.00</c:formatCode>
                <c:ptCount val="11"/>
                <c:pt idx="0">
                  <c:v>3.7762736017100105</c:v>
                </c:pt>
                <c:pt idx="1">
                  <c:v>8.4075525472034194</c:v>
                </c:pt>
                <c:pt idx="2">
                  <c:v>4.3997149982187391</c:v>
                </c:pt>
                <c:pt idx="3">
                  <c:v>5.9137869611685074</c:v>
                </c:pt>
                <c:pt idx="4">
                  <c:v>4.3106519415746352</c:v>
                </c:pt>
                <c:pt idx="5">
                  <c:v>3.5090844317776986</c:v>
                </c:pt>
                <c:pt idx="6">
                  <c:v>3.0637691485571783</c:v>
                </c:pt>
                <c:pt idx="7">
                  <c:v>3.4556465977912363</c:v>
                </c:pt>
                <c:pt idx="8">
                  <c:v>4.1681510509440685</c:v>
                </c:pt>
                <c:pt idx="9">
                  <c:v>3.4556465977912363</c:v>
                </c:pt>
                <c:pt idx="10">
                  <c:v>55.539722123263267</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Média - 10 assuntos mais solicitados dos 3 últimos meses</a:t>
            </a:r>
          </a:p>
        </c:rich>
      </c:tx>
      <c:overlay val="0"/>
    </c:title>
    <c:autoTitleDeleted val="0"/>
    <c:plotArea>
      <c:layout/>
      <c:barChart>
        <c:barDir val="bar"/>
        <c:grouping val="clustered"/>
        <c:varyColors val="1"/>
        <c:ser>
          <c:idx val="0"/>
          <c:order val="0"/>
          <c:tx>
            <c:strRef>
              <c:f>'ASSUNTOS_10+_últimos_3_meses'!$F$6</c:f>
              <c:strCache>
                <c:ptCount val="1"/>
                <c:pt idx="0">
                  <c:v>Média</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0-7B33-40D1-93B2-C98B8F79D65F}"/>
              </c:ext>
            </c:extLst>
          </c:dPt>
          <c:dPt>
            <c:idx val="1"/>
            <c:invertIfNegative val="0"/>
            <c:bubble3D val="0"/>
            <c:spPr>
              <a:solidFill>
                <a:srgbClr val="C00000"/>
              </a:solidFill>
            </c:spPr>
            <c:extLst>
              <c:ext xmlns:c16="http://schemas.microsoft.com/office/drawing/2014/chart" uri="{C3380CC4-5D6E-409C-BE32-E72D297353CC}">
                <c16:uniqueId val="{00000001-7B33-40D1-93B2-C98B8F79D65F}"/>
              </c:ext>
            </c:extLst>
          </c:dPt>
          <c:dPt>
            <c:idx val="2"/>
            <c:invertIfNegative val="0"/>
            <c:bubble3D val="0"/>
            <c:spPr>
              <a:solidFill>
                <a:schemeClr val="bg1">
                  <a:lumMod val="65000"/>
                </a:schemeClr>
              </a:solidFill>
            </c:spPr>
            <c:extLst>
              <c:ext xmlns:c16="http://schemas.microsoft.com/office/drawing/2014/chart" uri="{C3380CC4-5D6E-409C-BE32-E72D297353CC}">
                <c16:uniqueId val="{00000002-7B33-40D1-93B2-C98B8F79D65F}"/>
              </c:ext>
            </c:extLst>
          </c:dPt>
          <c:dPt>
            <c:idx val="3"/>
            <c:invertIfNegative val="0"/>
            <c:bubble3D val="0"/>
            <c:spPr>
              <a:solidFill>
                <a:schemeClr val="accent2"/>
              </a:solidFill>
            </c:spPr>
            <c:extLst>
              <c:ext xmlns:c16="http://schemas.microsoft.com/office/drawing/2014/chart" uri="{C3380CC4-5D6E-409C-BE32-E72D297353CC}">
                <c16:uniqueId val="{00000003-7B33-40D1-93B2-C98B8F79D65F}"/>
              </c:ext>
            </c:extLst>
          </c:dPt>
          <c:dPt>
            <c:idx val="4"/>
            <c:invertIfNegative val="0"/>
            <c:bubble3D val="0"/>
            <c:spPr>
              <a:solidFill>
                <a:schemeClr val="accent1">
                  <a:lumMod val="60000"/>
                  <a:lumOff val="40000"/>
                </a:schemeClr>
              </a:solidFill>
            </c:spPr>
            <c:extLst>
              <c:ext xmlns:c16="http://schemas.microsoft.com/office/drawing/2014/chart" uri="{C3380CC4-5D6E-409C-BE32-E72D297353CC}">
                <c16:uniqueId val="{00000004-7B33-40D1-93B2-C98B8F79D65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5-7B33-40D1-93B2-C98B8F79D65F}"/>
              </c:ext>
            </c:extLst>
          </c:dPt>
          <c:dPt>
            <c:idx val="6"/>
            <c:invertIfNegative val="0"/>
            <c:bubble3D val="0"/>
            <c:spPr>
              <a:solidFill>
                <a:schemeClr val="accent6">
                  <a:lumMod val="60000"/>
                  <a:lumOff val="40000"/>
                </a:schemeClr>
              </a:solidFill>
            </c:spPr>
            <c:extLst>
              <c:ext xmlns:c16="http://schemas.microsoft.com/office/drawing/2014/chart" uri="{C3380CC4-5D6E-409C-BE32-E72D297353CC}">
                <c16:uniqueId val="{00000006-7B33-40D1-93B2-C98B8F79D65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7-7B33-40D1-93B2-C98B8F79D65F}"/>
              </c:ext>
            </c:extLst>
          </c:dPt>
          <c:dPt>
            <c:idx val="8"/>
            <c:invertIfNegative val="0"/>
            <c:bubble3D val="0"/>
            <c:spPr>
              <a:solidFill>
                <a:schemeClr val="bg2">
                  <a:lumMod val="90000"/>
                </a:schemeClr>
              </a:solidFill>
            </c:spPr>
            <c:extLst>
              <c:ext xmlns:c16="http://schemas.microsoft.com/office/drawing/2014/chart" uri="{C3380CC4-5D6E-409C-BE32-E72D297353CC}">
                <c16:uniqueId val="{00000008-7B33-40D1-93B2-C98B8F79D65F}"/>
              </c:ext>
            </c:extLst>
          </c:dPt>
          <c:dPt>
            <c:idx val="9"/>
            <c:invertIfNegative val="0"/>
            <c:bubble3D val="0"/>
            <c:spPr>
              <a:solidFill>
                <a:srgbClr val="FFC000"/>
              </a:solidFill>
            </c:spPr>
            <c:extLst>
              <c:ext xmlns:c16="http://schemas.microsoft.com/office/drawing/2014/chart" uri="{C3380CC4-5D6E-409C-BE32-E72D297353CC}">
                <c16:uniqueId val="{00000009-7B33-40D1-93B2-C98B8F79D65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'ASSUNTOS_10+_últimos_3_meses'!$A$7:$A$16</c:f>
              <c:strCache>
                <c:ptCount val="10"/>
                <c:pt idx="0">
                  <c:v>Órgão externo</c:v>
                </c:pt>
                <c:pt idx="1">
                  <c:v>Árvore</c:v>
                </c:pt>
                <c:pt idx="2">
                  <c:v>Cadastro Único (CadÚnico)</c:v>
                </c:pt>
                <c:pt idx="3">
                  <c:v>Qualidade de atendimento</c:v>
                </c:pt>
                <c:pt idx="4">
                  <c:v>Buraco e Pavimentação</c:v>
                </c:pt>
                <c:pt idx="5">
                  <c:v>Processo Administrativo</c:v>
                </c:pt>
                <c:pt idx="6">
                  <c:v>Ônibus</c:v>
                </c:pt>
                <c:pt idx="7">
                  <c:v>Estabelecimentos comerciais, indústrias e serviços</c:v>
                </c:pt>
                <c:pt idx="8">
                  <c:v>Poluição sonora - PSIU</c:v>
                </c:pt>
                <c:pt idx="9">
                  <c:v>Sinalização e Circulação de veículos e Pedestres</c:v>
                </c:pt>
              </c:strCache>
            </c:strRef>
          </c:cat>
          <c:val>
            <c:numRef>
              <c:f>'ASSUNTOS_10+_últimos_3_meses'!$F$7:$F$16</c:f>
              <c:numCache>
                <c:formatCode>0</c:formatCode>
                <c:ptCount val="10"/>
                <c:pt idx="0">
                  <c:v>649</c:v>
                </c:pt>
                <c:pt idx="1">
                  <c:v>301.33333333333331</c:v>
                </c:pt>
                <c:pt idx="2">
                  <c:v>248</c:v>
                </c:pt>
                <c:pt idx="3">
                  <c:v>244</c:v>
                </c:pt>
                <c:pt idx="4">
                  <c:v>237.33333333333334</c:v>
                </c:pt>
                <c:pt idx="5">
                  <c:v>235</c:v>
                </c:pt>
                <c:pt idx="6">
                  <c:v>219.66666666666666</c:v>
                </c:pt>
                <c:pt idx="7">
                  <c:v>203</c:v>
                </c:pt>
                <c:pt idx="8">
                  <c:v>196.66666666666666</c:v>
                </c:pt>
                <c:pt idx="9">
                  <c:v>168</c:v>
                </c:pt>
              </c:numCache>
            </c:numRef>
          </c:val>
          <c:extLst>
            <c:ext xmlns:c16="http://schemas.microsoft.com/office/drawing/2014/chart" uri="{C3380CC4-5D6E-409C-BE32-E72D297353CC}">
              <c16:uniqueId val="{00000014-5B46-40A4-9327-278DE3C71AAD}"/>
            </c:ext>
          </c:extLst>
        </c:ser>
        <c:dLbls>
          <c:showLegendKey val="0"/>
          <c:showVal val="0"/>
          <c:showCatName val="0"/>
          <c:showSerName val="0"/>
          <c:showPercent val="0"/>
          <c:showBubbleSize val="0"/>
        </c:dLbls>
        <c:gapWidth val="150"/>
        <c:axId val="1818448655"/>
        <c:axId val="1791463743"/>
      </c:barChart>
      <c:valAx>
        <c:axId val="179146374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818448655"/>
        <c:crosses val="autoZero"/>
        <c:crossBetween val="between"/>
      </c:valAx>
      <c:catAx>
        <c:axId val="1818448655"/>
        <c:scaling>
          <c:orientation val="minMax"/>
        </c:scaling>
        <c:delete val="0"/>
        <c:axPos val="l"/>
        <c:numFmt formatCode="General" sourceLinked="1"/>
        <c:majorTickMark val="out"/>
        <c:minorTickMark val="none"/>
        <c:tickLblPos val="nextTo"/>
        <c:crossAx val="1791463743"/>
        <c:crosses val="autoZero"/>
        <c:auto val="1"/>
        <c:lblAlgn val="ctr"/>
        <c:lblOffset val="100"/>
        <c:noMultiLvlLbl val="0"/>
      </c:catAx>
      <c:spPr>
        <a:solidFill>
          <a:schemeClr val="bg1"/>
        </a:solidFill>
      </c:spPr>
    </c:plotArea>
    <c:plotVisOnly val="1"/>
    <c:dispBlanksAs val="gap"/>
    <c:showDLblsOverMax val="0"/>
  </c:chart>
  <c:spPr>
    <a:ln>
      <a:solidFill>
        <a:schemeClr val="tx1">
          <a:lumMod val="75000"/>
          <a:lumOff val="25000"/>
        </a:schemeClr>
      </a:solidFill>
    </a:ln>
  </c:sp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800" b="1" i="0" baseline="0">
                <a:effectLst/>
              </a:rPr>
              <a:t>10 assuntos mais solicitados 3 últimos meses</a:t>
            </a:r>
            <a:endParaRPr lang="pt-B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'ASSUNTOS_10+_últimos_3_meses'!$A$7</c:f>
              <c:strCache>
                <c:ptCount val="1"/>
                <c:pt idx="0">
                  <c:v>Órgão externo</c:v>
                </c:pt>
              </c:strCache>
            </c:strRef>
          </c:tx>
          <c:spPr>
            <a:solidFill>
              <a:srgbClr val="0070C0"/>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'ASSUNTOS_10+_últimos_3_meses'!$B$7:$D$7</c:f>
              <c:numCache>
                <c:formatCode>General</c:formatCode>
                <c:ptCount val="3"/>
                <c:pt idx="0">
                  <c:v>472</c:v>
                </c:pt>
                <c:pt idx="1">
                  <c:v>567</c:v>
                </c:pt>
                <c:pt idx="2">
                  <c:v>908</c:v>
                </c:pt>
              </c:numCache>
            </c:numRef>
          </c:val>
          <c:extLst>
            <c:ext xmlns:c16="http://schemas.microsoft.com/office/drawing/2014/chart" uri="{C3380CC4-5D6E-409C-BE32-E72D297353CC}">
              <c16:uniqueId val="{00000000-A601-4FBF-941D-90373977718E}"/>
            </c:ext>
          </c:extLst>
        </c:ser>
        <c:ser>
          <c:idx val="1"/>
          <c:order val="1"/>
          <c:tx>
            <c:strRef>
              <c:f>'ASSUNTOS_10+_últimos_3_meses'!$A$8</c:f>
              <c:strCache>
                <c:ptCount val="1"/>
                <c:pt idx="0">
                  <c:v>Árvore</c:v>
                </c:pt>
              </c:strCache>
            </c:strRef>
          </c:tx>
          <c:spPr>
            <a:solidFill>
              <a:srgbClr val="C00000"/>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'ASSUNTOS_10+_últimos_3_meses'!$B$8:$D$8</c:f>
              <c:numCache>
                <c:formatCode>General</c:formatCode>
                <c:ptCount val="3"/>
                <c:pt idx="0">
                  <c:v>332</c:v>
                </c:pt>
                <c:pt idx="1">
                  <c:v>282</c:v>
                </c:pt>
                <c:pt idx="2">
                  <c:v>290</c:v>
                </c:pt>
              </c:numCache>
            </c:numRef>
          </c:val>
          <c:extLst>
            <c:ext xmlns:c16="http://schemas.microsoft.com/office/drawing/2014/chart" uri="{C3380CC4-5D6E-409C-BE32-E72D297353CC}">
              <c16:uniqueId val="{00000001-A601-4FBF-941D-90373977718E}"/>
            </c:ext>
          </c:extLst>
        </c:ser>
        <c:ser>
          <c:idx val="2"/>
          <c:order val="2"/>
          <c:tx>
            <c:strRef>
              <c:f>'ASSUNTOS_10+_últimos_3_meses'!$A$9</c:f>
              <c:strCache>
                <c:ptCount val="1"/>
                <c:pt idx="0">
                  <c:v>Cadastro Único (CadÚnico)</c:v>
                </c:pt>
              </c:strCache>
            </c:strRef>
          </c:tx>
          <c:spPr>
            <a:solidFill>
              <a:schemeClr val="bg1">
                <a:lumMod val="65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'ASSUNTOS_10+_últimos_3_meses'!$B$9:$D$9</c:f>
              <c:numCache>
                <c:formatCode>General</c:formatCode>
                <c:ptCount val="3"/>
                <c:pt idx="0">
                  <c:v>212</c:v>
                </c:pt>
                <c:pt idx="1">
                  <c:v>212</c:v>
                </c:pt>
                <c:pt idx="2">
                  <c:v>320</c:v>
                </c:pt>
              </c:numCache>
            </c:numRef>
          </c:val>
          <c:extLst>
            <c:ext xmlns:c16="http://schemas.microsoft.com/office/drawing/2014/chart" uri="{C3380CC4-5D6E-409C-BE32-E72D297353CC}">
              <c16:uniqueId val="{00000002-A601-4FBF-941D-90373977718E}"/>
            </c:ext>
          </c:extLst>
        </c:ser>
        <c:ser>
          <c:idx val="3"/>
          <c:order val="3"/>
          <c:tx>
            <c:strRef>
              <c:f>'ASSUNTOS_10+_últimos_3_meses'!$A$10</c:f>
              <c:strCache>
                <c:ptCount val="1"/>
                <c:pt idx="0">
                  <c:v>Qualidade de atendimento</c:v>
                </c:pt>
              </c:strCache>
            </c:strRef>
          </c:tx>
          <c:spPr>
            <a:solidFill>
              <a:schemeClr val="accent2"/>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'ASSUNTOS_10+_últimos_3_meses'!$B$10:$D$10</c:f>
              <c:numCache>
                <c:formatCode>General</c:formatCode>
                <c:ptCount val="3"/>
                <c:pt idx="0">
                  <c:v>242</c:v>
                </c:pt>
                <c:pt idx="1">
                  <c:v>197</c:v>
                </c:pt>
                <c:pt idx="2">
                  <c:v>293</c:v>
                </c:pt>
              </c:numCache>
            </c:numRef>
          </c:val>
          <c:extLst>
            <c:ext xmlns:c16="http://schemas.microsoft.com/office/drawing/2014/chart" uri="{C3380CC4-5D6E-409C-BE32-E72D297353CC}">
              <c16:uniqueId val="{00000003-A601-4FBF-941D-90373977718E}"/>
            </c:ext>
          </c:extLst>
        </c:ser>
        <c:ser>
          <c:idx val="4"/>
          <c:order val="4"/>
          <c:tx>
            <c:strRef>
              <c:f>'ASSUNTOS_10+_últimos_3_meses'!$A$11</c:f>
              <c:strCache>
                <c:ptCount val="1"/>
                <c:pt idx="0">
                  <c:v>Buraco e Pavimentação</c:v>
                </c:pt>
              </c:strCache>
            </c:strRef>
          </c:tx>
          <c:spPr>
            <a:solidFill>
              <a:schemeClr val="accent1">
                <a:lumMod val="60000"/>
                <a:lumOff val="40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'ASSUNTOS_10+_últimos_3_meses'!$B$11:$D$11</c:f>
              <c:numCache>
                <c:formatCode>General</c:formatCode>
                <c:ptCount val="3"/>
                <c:pt idx="0">
                  <c:v>247</c:v>
                </c:pt>
                <c:pt idx="1">
                  <c:v>229</c:v>
                </c:pt>
                <c:pt idx="2">
                  <c:v>236</c:v>
                </c:pt>
              </c:numCache>
            </c:numRef>
          </c:val>
          <c:extLst>
            <c:ext xmlns:c16="http://schemas.microsoft.com/office/drawing/2014/chart" uri="{C3380CC4-5D6E-409C-BE32-E72D297353CC}">
              <c16:uniqueId val="{00000004-A601-4FBF-941D-90373977718E}"/>
            </c:ext>
          </c:extLst>
        </c:ser>
        <c:ser>
          <c:idx val="5"/>
          <c:order val="5"/>
          <c:tx>
            <c:strRef>
              <c:f>'ASSUNTOS_10+_últimos_3_meses'!$A$12</c:f>
              <c:strCache>
                <c:ptCount val="1"/>
                <c:pt idx="0">
                  <c:v>Processo Administrativo</c:v>
                </c:pt>
              </c:strCache>
            </c:strRef>
          </c:tx>
          <c:spPr>
            <a:solidFill>
              <a:schemeClr val="accent6">
                <a:lumMod val="75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'ASSUNTOS_10+_últimos_3_meses'!$B$12:$D$12</c:f>
              <c:numCache>
                <c:formatCode>General</c:formatCode>
                <c:ptCount val="3"/>
                <c:pt idx="0">
                  <c:v>197</c:v>
                </c:pt>
                <c:pt idx="1">
                  <c:v>205</c:v>
                </c:pt>
                <c:pt idx="2">
                  <c:v>303</c:v>
                </c:pt>
              </c:numCache>
            </c:numRef>
          </c:val>
          <c:extLst>
            <c:ext xmlns:c16="http://schemas.microsoft.com/office/drawing/2014/chart" uri="{C3380CC4-5D6E-409C-BE32-E72D297353CC}">
              <c16:uniqueId val="{00000005-A601-4FBF-941D-90373977718E}"/>
            </c:ext>
          </c:extLst>
        </c:ser>
        <c:ser>
          <c:idx val="6"/>
          <c:order val="6"/>
          <c:tx>
            <c:strRef>
              <c:f>'ASSUNTOS_10+_últimos_3_meses'!$A$13</c:f>
              <c:strCache>
                <c:ptCount val="1"/>
                <c:pt idx="0">
                  <c:v>Ônibus</c:v>
                </c:pt>
              </c:strCache>
            </c:strRef>
          </c:tx>
          <c:spPr>
            <a:solidFill>
              <a:schemeClr val="accent6">
                <a:lumMod val="60000"/>
                <a:lumOff val="40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'ASSUNTOS_10+_últimos_3_meses'!$B$13:$D$13</c:f>
              <c:numCache>
                <c:formatCode>General</c:formatCode>
                <c:ptCount val="3"/>
                <c:pt idx="0">
                  <c:v>234</c:v>
                </c:pt>
                <c:pt idx="1">
                  <c:v>210</c:v>
                </c:pt>
                <c:pt idx="2">
                  <c:v>215</c:v>
                </c:pt>
              </c:numCache>
            </c:numRef>
          </c:val>
          <c:extLst>
            <c:ext xmlns:c16="http://schemas.microsoft.com/office/drawing/2014/chart" uri="{C3380CC4-5D6E-409C-BE32-E72D297353CC}">
              <c16:uniqueId val="{00000006-A601-4FBF-941D-90373977718E}"/>
            </c:ext>
          </c:extLst>
        </c:ser>
        <c:ser>
          <c:idx val="7"/>
          <c:order val="7"/>
          <c:tx>
            <c:strRef>
              <c:f>'ASSUNTOS_10+_últimos_3_meses'!$A$14</c:f>
              <c:strCache>
                <c:ptCount val="1"/>
                <c:pt idx="0">
                  <c:v>Estabelecimentos comerciais, indústrias e serviços</c:v>
                </c:pt>
              </c:strCache>
            </c:strRef>
          </c:tx>
          <c:spPr>
            <a:solidFill>
              <a:schemeClr val="accent2">
                <a:lumMod val="40000"/>
                <a:lumOff val="60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'ASSUNTOS_10+_últimos_3_meses'!$B$14:$D$14</c:f>
              <c:numCache>
                <c:formatCode>General</c:formatCode>
                <c:ptCount val="3"/>
                <c:pt idx="0">
                  <c:v>194</c:v>
                </c:pt>
                <c:pt idx="1">
                  <c:v>222</c:v>
                </c:pt>
                <c:pt idx="2">
                  <c:v>193</c:v>
                </c:pt>
              </c:numCache>
            </c:numRef>
          </c:val>
          <c:extLst>
            <c:ext xmlns:c16="http://schemas.microsoft.com/office/drawing/2014/chart" uri="{C3380CC4-5D6E-409C-BE32-E72D297353CC}">
              <c16:uniqueId val="{00000007-A601-4FBF-941D-90373977718E}"/>
            </c:ext>
          </c:extLst>
        </c:ser>
        <c:ser>
          <c:idx val="8"/>
          <c:order val="8"/>
          <c:tx>
            <c:strRef>
              <c:f>'ASSUNTOS_10+_últimos_3_meses'!$A$15</c:f>
              <c:strCache>
                <c:ptCount val="1"/>
                <c:pt idx="0">
                  <c:v>Poluição sonora - PSIU</c:v>
                </c:pt>
              </c:strCache>
            </c:strRef>
          </c:tx>
          <c:spPr>
            <a:solidFill>
              <a:schemeClr val="bg2">
                <a:lumMod val="90000"/>
              </a:schemeClr>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'ASSUNTOS_10+_últimos_3_meses'!$B$15:$D$15</c:f>
              <c:numCache>
                <c:formatCode>General</c:formatCode>
                <c:ptCount val="3"/>
                <c:pt idx="0">
                  <c:v>172</c:v>
                </c:pt>
                <c:pt idx="1">
                  <c:v>208</c:v>
                </c:pt>
                <c:pt idx="2">
                  <c:v>210</c:v>
                </c:pt>
              </c:numCache>
            </c:numRef>
          </c:val>
          <c:extLst>
            <c:ext xmlns:c16="http://schemas.microsoft.com/office/drawing/2014/chart" uri="{C3380CC4-5D6E-409C-BE32-E72D297353CC}">
              <c16:uniqueId val="{00000008-A601-4FBF-941D-90373977718E}"/>
            </c:ext>
          </c:extLst>
        </c:ser>
        <c:ser>
          <c:idx val="9"/>
          <c:order val="9"/>
          <c:tx>
            <c:strRef>
              <c:f>'ASSUNTOS_10+_últimos_3_meses'!$A$16</c:f>
              <c:strCache>
                <c:ptCount val="1"/>
                <c:pt idx="0">
                  <c:v>Sinalização e Circulação de veículos e Pedestres</c:v>
                </c:pt>
              </c:strCache>
            </c:strRef>
          </c:tx>
          <c:spPr>
            <a:solidFill>
              <a:srgbClr val="FFC000"/>
            </a:solidFill>
            <a:ln>
              <a:noFill/>
            </a:ln>
            <a:effectLst/>
          </c:spPr>
          <c:invertIfNegative val="0"/>
          <c:cat>
            <c:numRef>
              <c:f>'ASSUNTOS_10+_últimos_3_meses'!$B$6:$D$6</c:f>
              <c:numCache>
                <c:formatCode>mmm\-yy</c:formatCode>
                <c:ptCount val="3"/>
                <c:pt idx="0">
                  <c:v>45566</c:v>
                </c:pt>
                <c:pt idx="1">
                  <c:v>45536</c:v>
                </c:pt>
                <c:pt idx="2">
                  <c:v>45505</c:v>
                </c:pt>
              </c:numCache>
            </c:numRef>
          </c:cat>
          <c:val>
            <c:numRef>
              <c:f>'ASSUNTOS_10+_últimos_3_meses'!$B$16:$D$16</c:f>
              <c:numCache>
                <c:formatCode>General</c:formatCode>
                <c:ptCount val="3"/>
                <c:pt idx="0">
                  <c:v>194</c:v>
                </c:pt>
                <c:pt idx="1">
                  <c:v>149</c:v>
                </c:pt>
                <c:pt idx="2">
                  <c:v>161</c:v>
                </c:pt>
              </c:numCache>
            </c:numRef>
          </c:val>
          <c:extLst>
            <c:ext xmlns:c16="http://schemas.microsoft.com/office/drawing/2014/chart" uri="{C3380CC4-5D6E-409C-BE32-E72D297353CC}">
              <c16:uniqueId val="{00000009-A601-4FBF-941D-90373977718E}"/>
            </c:ext>
          </c:extLst>
        </c:ser>
        <c:dLbls>
          <c:showLegendKey val="0"/>
          <c:showVal val="0"/>
          <c:showCatName val="0"/>
          <c:showSerName val="0"/>
          <c:showPercent val="0"/>
          <c:showBubbleSize val="0"/>
        </c:dLbls>
        <c:gapWidth val="182"/>
        <c:axId val="1210951376"/>
        <c:axId val="1210951792"/>
      </c:barChart>
      <c:dateAx>
        <c:axId val="1210951376"/>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210951792"/>
        <c:crosses val="autoZero"/>
        <c:auto val="1"/>
        <c:lblOffset val="100"/>
        <c:baseTimeUnit val="months"/>
      </c:dateAx>
      <c:valAx>
        <c:axId val="12109517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0951376"/>
        <c:crosses val="autoZero"/>
        <c:crossBetween val="between"/>
      </c:valAx>
      <c:spPr>
        <a:noFill/>
        <a:ln>
          <a:noFill/>
        </a:ln>
        <a:effectLst/>
      </c:spPr>
    </c:plotArea>
    <c:legend>
      <c:legendPos val="r"/>
      <c:layout>
        <c:manualLayout>
          <c:xMode val="edge"/>
          <c:yMode val="edge"/>
          <c:x val="0.66993529526634887"/>
          <c:y val="9.9363683977991099E-2"/>
          <c:w val="0.31869703197821825"/>
          <c:h val="0.8648715685829413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'10_ASSUNTOS+_Assuntos_OUT_24'!$B$24</c:f>
              <c:strCache>
                <c:ptCount val="1"/>
                <c:pt idx="0">
                  <c:v>Órgão externo</c:v>
                </c:pt>
              </c:strCache>
            </c:strRef>
          </c:tx>
          <c:spPr>
            <a:solidFill>
              <a:srgbClr val="4572A7"/>
            </a:solidFill>
            <a:ln>
              <a:noFill/>
            </a:ln>
          </c:spPr>
          <c:invertIfNegative val="0"/>
          <c:val>
            <c:numRef>
              <c:f>'10_ASSUNTOS+_Assuntos_OUT_24'!$B$25</c:f>
              <c:numCache>
                <c:formatCode>General</c:formatCode>
                <c:ptCount val="1"/>
                <c:pt idx="0">
                  <c:v>472</c:v>
                </c:pt>
              </c:numCache>
            </c:numRef>
          </c:val>
          <c:extLst>
            <c:ext xmlns:c16="http://schemas.microsoft.com/office/drawing/2014/chart" uri="{C3380CC4-5D6E-409C-BE32-E72D297353CC}">
              <c16:uniqueId val="{00000000-B0F4-4748-ABAC-69F43BE9DD84}"/>
            </c:ext>
          </c:extLst>
        </c:ser>
        <c:ser>
          <c:idx val="1"/>
          <c:order val="1"/>
          <c:tx>
            <c:strRef>
              <c:f>'10_ASSUNTOS+_Assuntos_OUT_24'!$C$24:$C$24</c:f>
              <c:strCache>
                <c:ptCount val="1"/>
                <c:pt idx="0">
                  <c:v>Árvore</c:v>
                </c:pt>
              </c:strCache>
            </c:strRef>
          </c:tx>
          <c:spPr>
            <a:solidFill>
              <a:srgbClr val="FF0000"/>
            </a:solidFill>
            <a:ln>
              <a:noFill/>
            </a:ln>
          </c:spPr>
          <c:invertIfNegative val="0"/>
          <c:val>
            <c:numRef>
              <c:f>'10_ASSUNTOS+_Assuntos_OUT_24'!$C$25:$C$25</c:f>
              <c:numCache>
                <c:formatCode>General</c:formatCode>
                <c:ptCount val="1"/>
                <c:pt idx="0">
                  <c:v>332</c:v>
                </c:pt>
              </c:numCache>
            </c:numRef>
          </c:val>
          <c:extLst>
            <c:ext xmlns:c16="http://schemas.microsoft.com/office/drawing/2014/chart" uri="{C3380CC4-5D6E-409C-BE32-E72D297353CC}">
              <c16:uniqueId val="{00000001-B0F4-4748-ABAC-69F43BE9DD84}"/>
            </c:ext>
          </c:extLst>
        </c:ser>
        <c:ser>
          <c:idx val="2"/>
          <c:order val="2"/>
          <c:tx>
            <c:strRef>
              <c:f>'10_ASSUNTOS+_Assuntos_OUT_24'!$D$24:$D$24</c:f>
              <c:strCache>
                <c:ptCount val="1"/>
                <c:pt idx="0">
                  <c:v>Buraco e Pavimentação</c:v>
                </c:pt>
              </c:strCache>
            </c:strRef>
          </c:tx>
          <c:spPr>
            <a:solidFill>
              <a:srgbClr val="89A54E"/>
            </a:solidFill>
            <a:ln>
              <a:noFill/>
            </a:ln>
          </c:spPr>
          <c:invertIfNegative val="0"/>
          <c:val>
            <c:numRef>
              <c:f>'10_ASSUNTOS+_Assuntos_OUT_24'!$D$25:$D$26</c:f>
              <c:numCache>
                <c:formatCode>General</c:formatCode>
                <c:ptCount val="2"/>
                <c:pt idx="0">
                  <c:v>247</c:v>
                </c:pt>
              </c:numCache>
            </c:numRef>
          </c:val>
          <c:extLst>
            <c:ext xmlns:c16="http://schemas.microsoft.com/office/drawing/2014/chart" uri="{C3380CC4-5D6E-409C-BE32-E72D297353CC}">
              <c16:uniqueId val="{00000002-B0F4-4748-ABAC-69F43BE9DD84}"/>
            </c:ext>
          </c:extLst>
        </c:ser>
        <c:ser>
          <c:idx val="3"/>
          <c:order val="3"/>
          <c:tx>
            <c:strRef>
              <c:f>'10_ASSUNTOS+_Assuntos_OUT_24'!$E$24:$E$24</c:f>
              <c:strCache>
                <c:ptCount val="1"/>
                <c:pt idx="0">
                  <c:v>Qualidade de atendimento</c:v>
                </c:pt>
              </c:strCache>
            </c:strRef>
          </c:tx>
          <c:spPr>
            <a:solidFill>
              <a:srgbClr val="000000"/>
            </a:solidFill>
            <a:ln>
              <a:noFill/>
            </a:ln>
          </c:spPr>
          <c:invertIfNegative val="0"/>
          <c:val>
            <c:numRef>
              <c:f>'10_ASSUNTOS+_Assuntos_OUT_24'!$E$25:$E$26</c:f>
              <c:numCache>
                <c:formatCode>General</c:formatCode>
                <c:ptCount val="2"/>
                <c:pt idx="0">
                  <c:v>242</c:v>
                </c:pt>
              </c:numCache>
            </c:numRef>
          </c:val>
          <c:extLst>
            <c:ext xmlns:c16="http://schemas.microsoft.com/office/drawing/2014/chart" uri="{C3380CC4-5D6E-409C-BE32-E72D297353CC}">
              <c16:uniqueId val="{00000003-B0F4-4748-ABAC-69F43BE9DD84}"/>
            </c:ext>
          </c:extLst>
        </c:ser>
        <c:ser>
          <c:idx val="4"/>
          <c:order val="4"/>
          <c:tx>
            <c:strRef>
              <c:f>'10_ASSUNTOS+_Assuntos_OUT_24'!$F$24:$F$24</c:f>
              <c:strCache>
                <c:ptCount val="1"/>
                <c:pt idx="0">
                  <c:v>Ônibus</c:v>
                </c:pt>
              </c:strCache>
            </c:strRef>
          </c:tx>
          <c:spPr>
            <a:solidFill>
              <a:srgbClr val="EC04C0"/>
            </a:solidFill>
            <a:ln>
              <a:noFill/>
            </a:ln>
          </c:spPr>
          <c:invertIfNegative val="0"/>
          <c:val>
            <c:numRef>
              <c:f>'10_ASSUNTOS+_Assuntos_OUT_24'!$F$25:$F$26</c:f>
              <c:numCache>
                <c:formatCode>General</c:formatCode>
                <c:ptCount val="2"/>
                <c:pt idx="0">
                  <c:v>234</c:v>
                </c:pt>
              </c:numCache>
            </c:numRef>
          </c:val>
          <c:extLst>
            <c:ext xmlns:c16="http://schemas.microsoft.com/office/drawing/2014/chart" uri="{C3380CC4-5D6E-409C-BE32-E72D297353CC}">
              <c16:uniqueId val="{00000004-B0F4-4748-ABAC-69F43BE9DD84}"/>
            </c:ext>
          </c:extLst>
        </c:ser>
        <c:ser>
          <c:idx val="5"/>
          <c:order val="5"/>
          <c:tx>
            <c:strRef>
              <c:f>'10_ASSUNTOS+_Assuntos_OUT_24'!$G$24:$G$24</c:f>
              <c:strCache>
                <c:ptCount val="1"/>
                <c:pt idx="0">
                  <c:v>Cadastro Único (CadÚnico)</c:v>
                </c:pt>
              </c:strCache>
            </c:strRef>
          </c:tx>
          <c:spPr>
            <a:solidFill>
              <a:srgbClr val="FFFF00"/>
            </a:solidFill>
            <a:ln>
              <a:noFill/>
            </a:ln>
          </c:spPr>
          <c:invertIfNegative val="0"/>
          <c:val>
            <c:numRef>
              <c:f>'10_ASSUNTOS+_Assuntos_OUT_24'!$G$25:$G$26</c:f>
              <c:numCache>
                <c:formatCode>General</c:formatCode>
                <c:ptCount val="2"/>
                <c:pt idx="0">
                  <c:v>212</c:v>
                </c:pt>
              </c:numCache>
            </c:numRef>
          </c:val>
          <c:extLst>
            <c:ext xmlns:c16="http://schemas.microsoft.com/office/drawing/2014/chart" uri="{C3380CC4-5D6E-409C-BE32-E72D297353CC}">
              <c16:uniqueId val="{00000005-B0F4-4748-ABAC-69F43BE9DD84}"/>
            </c:ext>
          </c:extLst>
        </c:ser>
        <c:ser>
          <c:idx val="6"/>
          <c:order val="6"/>
          <c:tx>
            <c:strRef>
              <c:f>'10_ASSUNTOS+_Assuntos_OUT_24'!$H$24:$H$24</c:f>
              <c:strCache>
                <c:ptCount val="1"/>
                <c:pt idx="0">
                  <c:v>Processo Administrativo</c:v>
                </c:pt>
              </c:strCache>
            </c:strRef>
          </c:tx>
          <c:spPr>
            <a:solidFill>
              <a:srgbClr val="00B0F0"/>
            </a:solidFill>
            <a:ln>
              <a:noFill/>
            </a:ln>
          </c:spPr>
          <c:invertIfNegative val="0"/>
          <c:val>
            <c:numRef>
              <c:f>'10_ASSUNTOS+_Assuntos_OUT_24'!$H$25:$H$26</c:f>
              <c:numCache>
                <c:formatCode>General</c:formatCode>
                <c:ptCount val="2"/>
                <c:pt idx="0">
                  <c:v>197</c:v>
                </c:pt>
              </c:numCache>
            </c:numRef>
          </c:val>
          <c:extLst>
            <c:ext xmlns:c16="http://schemas.microsoft.com/office/drawing/2014/chart" uri="{C3380CC4-5D6E-409C-BE32-E72D297353CC}">
              <c16:uniqueId val="{00000006-B0F4-4748-ABAC-69F43BE9DD84}"/>
            </c:ext>
          </c:extLst>
        </c:ser>
        <c:ser>
          <c:idx val="7"/>
          <c:order val="7"/>
          <c:tx>
            <c:strRef>
              <c:f>'10_ASSUNTOS+_Assuntos_OUT_24'!$I$24:$I$24</c:f>
              <c:strCache>
                <c:ptCount val="1"/>
                <c:pt idx="0">
                  <c:v>Estabelecimentos comerciais, indústrias e serviços</c:v>
                </c:pt>
              </c:strCache>
            </c:strRef>
          </c:tx>
          <c:spPr>
            <a:solidFill>
              <a:srgbClr val="FDEADA"/>
            </a:solidFill>
            <a:ln>
              <a:noFill/>
            </a:ln>
          </c:spPr>
          <c:invertIfNegative val="0"/>
          <c:val>
            <c:numRef>
              <c:f>'10_ASSUNTOS+_Assuntos_OUT_24'!$I$25:$I$26</c:f>
              <c:numCache>
                <c:formatCode>General</c:formatCode>
                <c:ptCount val="2"/>
                <c:pt idx="0">
                  <c:v>194</c:v>
                </c:pt>
              </c:numCache>
            </c:numRef>
          </c:val>
          <c:extLst>
            <c:ext xmlns:c16="http://schemas.microsoft.com/office/drawing/2014/chart" uri="{C3380CC4-5D6E-409C-BE32-E72D297353CC}">
              <c16:uniqueId val="{00000007-B0F4-4748-ABAC-69F43BE9DD84}"/>
            </c:ext>
          </c:extLst>
        </c:ser>
        <c:ser>
          <c:idx val="8"/>
          <c:order val="8"/>
          <c:tx>
            <c:strRef>
              <c:f>'10_ASSUNTOS+_Assuntos_OUT_24'!$J$24:$J$24</c:f>
              <c:strCache>
                <c:ptCount val="1"/>
                <c:pt idx="0">
                  <c:v>Sinalização e Circulação de veículos e Pedestres</c:v>
                </c:pt>
              </c:strCache>
            </c:strRef>
          </c:tx>
          <c:spPr>
            <a:solidFill>
              <a:srgbClr val="92D050"/>
            </a:solidFill>
            <a:ln>
              <a:noFill/>
            </a:ln>
          </c:spPr>
          <c:invertIfNegative val="0"/>
          <c:val>
            <c:numRef>
              <c:f>'10_ASSUNTOS+_Assuntos_OUT_24'!$J$25:$J$26</c:f>
              <c:numCache>
                <c:formatCode>General</c:formatCode>
                <c:ptCount val="2"/>
                <c:pt idx="0">
                  <c:v>194</c:v>
                </c:pt>
              </c:numCache>
            </c:numRef>
          </c:val>
          <c:extLst>
            <c:ext xmlns:c16="http://schemas.microsoft.com/office/drawing/2014/chart" uri="{C3380CC4-5D6E-409C-BE32-E72D297353CC}">
              <c16:uniqueId val="{00000008-B0F4-4748-ABAC-69F43BE9DD84}"/>
            </c:ext>
          </c:extLst>
        </c:ser>
        <c:ser>
          <c:idx val="9"/>
          <c:order val="9"/>
          <c:tx>
            <c:strRef>
              <c:f>'10_ASSUNTOS+_Assuntos_OUT_24'!$K$24:$K$24</c:f>
              <c:strCache>
                <c:ptCount val="1"/>
                <c:pt idx="0">
                  <c:v>Poluição sonora - PSIU</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'10_ASSUNTOS+_Assuntos_OUT_24'!$K$25:$K$26</c:f>
              <c:numCache>
                <c:formatCode>General</c:formatCode>
                <c:ptCount val="2"/>
                <c:pt idx="0">
                  <c:v>172</c:v>
                </c:pt>
                <c:pt idx="1">
                  <c:v>200</c:v>
                </c:pt>
              </c:numCache>
            </c:numRef>
          </c:val>
          <c:extLst>
            <c:ext xmlns:c16="http://schemas.microsoft.com/office/drawing/2014/chart" uri="{C3380CC4-5D6E-409C-BE32-E72D297353CC}">
              <c16:uniqueId val="{00000009-B0F4-4748-ABAC-69F43BE9DD84}"/>
            </c:ext>
          </c:extLst>
        </c:ser>
        <c:ser>
          <c:idx val="10"/>
          <c:order val="10"/>
          <c:tx>
            <c:strRef>
              <c:f>'10_ASSUNTOS+_Assuntos_OUT_24'!$L$24:$L$24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tx>
                <c:rich>
                  <a:bodyPr/>
                  <a:lstStyle/>
                  <a:p>
                    <a:fld id="{A84DFEFC-B999-4AA8-8CF4-C0D76E5DEBBE}" type="VALUE">
                      <a:rPr lang="en-US"/>
                      <a:pPr/>
                      <a:t>[VALOR]</a:t>
                    </a:fld>
                    <a:endParaRPr lang="pt-B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'10_ASSUNTOS+_Assuntos_OUT_24'!$L$25:$L$26</c:f>
              <c:numCache>
                <c:formatCode>General</c:formatCode>
                <c:ptCount val="2"/>
                <c:pt idx="1">
                  <c:v>5614</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5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OUTUBRO/24</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'10_ASSUNTOS+_Assuntos_OUT_24'!$B$6:$B$6</c:f>
              <c:strCache>
                <c:ptCount val="1"/>
                <c:pt idx="0">
                  <c:v>out/24</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'10_ASSUNTOS+_Assuntos_OUT_24'!$A$7:$A$16</c:f>
              <c:strCache>
                <c:ptCount val="10"/>
                <c:pt idx="0">
                  <c:v>Órgão externo</c:v>
                </c:pt>
                <c:pt idx="1">
                  <c:v>Árvore</c:v>
                </c:pt>
                <c:pt idx="2">
                  <c:v>Buraco e Pavimentação</c:v>
                </c:pt>
                <c:pt idx="3">
                  <c:v>Qualidade de atendimento</c:v>
                </c:pt>
                <c:pt idx="4">
                  <c:v>Ônibus</c:v>
                </c:pt>
                <c:pt idx="5">
                  <c:v>Cadastro Único (CadÚnico)</c:v>
                </c:pt>
                <c:pt idx="6">
                  <c:v>Processo Administrativo</c:v>
                </c:pt>
                <c:pt idx="7">
                  <c:v>Estabelecimentos comerciais, indústrias e serviços</c:v>
                </c:pt>
                <c:pt idx="8">
                  <c:v>Sinalização e Circulação de veículos e Pedestres</c:v>
                </c:pt>
                <c:pt idx="9">
                  <c:v>Poluição sonora - PSIU</c:v>
                </c:pt>
              </c:strCache>
            </c:strRef>
          </c:cat>
          <c:val>
            <c:numRef>
              <c:f>'10_ASSUNTOS+_Assuntos_OUT_24'!$B$7:$B$16</c:f>
              <c:numCache>
                <c:formatCode>General</c:formatCode>
                <c:ptCount val="10"/>
                <c:pt idx="0">
                  <c:v>472</c:v>
                </c:pt>
                <c:pt idx="1">
                  <c:v>332</c:v>
                </c:pt>
                <c:pt idx="2">
                  <c:v>247</c:v>
                </c:pt>
                <c:pt idx="3">
                  <c:v>242</c:v>
                </c:pt>
                <c:pt idx="4">
                  <c:v>234</c:v>
                </c:pt>
                <c:pt idx="5">
                  <c:v>212</c:v>
                </c:pt>
                <c:pt idx="6">
                  <c:v>197</c:v>
                </c:pt>
                <c:pt idx="7">
                  <c:v>194</c:v>
                </c:pt>
                <c:pt idx="8">
                  <c:v>194</c:v>
                </c:pt>
                <c:pt idx="9">
                  <c:v>172</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'10+_UNIDADES_2024'!$A$7:$A$16</c:f>
              <c:strCache>
                <c:ptCount val="10"/>
                <c:pt idx="0">
                  <c:v>Secretaria Municipal de Assistência e Desenvolvimento Social</c:v>
                </c:pt>
                <c:pt idx="1">
                  <c:v>Secretaria Municipal das Subprefeituras</c:v>
                </c:pt>
                <c:pt idx="2">
                  <c:v>Secretaria Municipal da Saúde</c:v>
                </c:pt>
                <c:pt idx="3">
                  <c:v>Órgão externo</c:v>
                </c:pt>
                <c:pt idx="4">
                  <c:v>Secretaria Municipal da Fazenda</c:v>
                </c:pt>
                <c:pt idx="5">
                  <c:v>Companhia de Engenharia de Tráfego - CET</c:v>
                </c:pt>
                <c:pt idx="6">
                  <c:v>Secretaria Executiva de Limpeza Urbana**</c:v>
                </c:pt>
                <c:pt idx="7">
                  <c:v>São Paulo Transportes - SPTRANS</c:v>
                </c:pt>
                <c:pt idx="8">
                  <c:v>Secretaria Municipal de Educação</c:v>
                </c:pt>
                <c:pt idx="9">
                  <c:v>Agência Reguladora de Serviços Públicos do Município de São Paulo** </c:v>
                </c:pt>
              </c:strCache>
            </c:strRef>
          </c:cat>
          <c:val>
            <c:numRef>
              <c:f>'10+_UNIDADES_2024'!$O$7:$O$16</c:f>
              <c:numCache>
                <c:formatCode>0</c:formatCode>
                <c:ptCount val="10"/>
                <c:pt idx="0">
                  <c:v>711.6</c:v>
                </c:pt>
                <c:pt idx="1">
                  <c:v>552.5</c:v>
                </c:pt>
                <c:pt idx="2">
                  <c:v>529.1</c:v>
                </c:pt>
                <c:pt idx="3">
                  <c:v>463.7</c:v>
                </c:pt>
                <c:pt idx="4">
                  <c:v>359.5</c:v>
                </c:pt>
                <c:pt idx="5">
                  <c:v>317.7</c:v>
                </c:pt>
                <c:pt idx="6">
                  <c:v>312.7</c:v>
                </c:pt>
                <c:pt idx="7">
                  <c:v>283.7</c:v>
                </c:pt>
                <c:pt idx="8">
                  <c:v>269.89999999999998</c:v>
                </c:pt>
                <c:pt idx="9">
                  <c:v>130.5</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chemeClr val="tx1"/>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'10+_UNIDADES_2024'!$A$7:$A$18</c15:sqref>
                  </c15:fullRef>
                </c:ext>
              </c:extLst>
              <c:f>('10+_UNIDADES_2024'!$A$7:$A$16,'10+_UNIDADES_2024'!$A$18)</c:f>
              <c:strCache>
                <c:ptCount val="11"/>
                <c:pt idx="0">
                  <c:v>Secretaria Municipal de Assistência e Desenvolvimento Social</c:v>
                </c:pt>
                <c:pt idx="1">
                  <c:v>Secretaria Municipal das Subprefeituras</c:v>
                </c:pt>
                <c:pt idx="2">
                  <c:v>Secretaria Municipal da Saúde</c:v>
                </c:pt>
                <c:pt idx="3">
                  <c:v>Órgão externo</c:v>
                </c:pt>
                <c:pt idx="4">
                  <c:v>Secretaria Municipal da Fazenda</c:v>
                </c:pt>
                <c:pt idx="5">
                  <c:v>Companhia de Engenharia de Tráfego - CET</c:v>
                </c:pt>
                <c:pt idx="6">
                  <c:v>Secretaria Executiva de Limpeza Urbana**</c:v>
                </c:pt>
                <c:pt idx="7">
                  <c:v>São Paulo Transportes - SPTRANS</c:v>
                </c:pt>
                <c:pt idx="8">
                  <c:v>Secretaria Municipal de Educação</c:v>
                </c:pt>
                <c:pt idx="9">
                  <c:v>Agência Reguladora de Serviços Públicos do Município de São Paulo** </c:v>
                </c:pt>
                <c:pt idx="10">
                  <c:v>Outros</c:v>
                </c:pt>
              </c:strCache>
            </c:strRef>
          </c:cat>
          <c:val>
            <c:numRef>
              <c:extLst>
                <c:ext xmlns:c15="http://schemas.microsoft.com/office/drawing/2012/chart" uri="{02D57815-91ED-43cb-92C2-25804820EDAC}">
                  <c15:fullRef>
                    <c15:sqref>'10+_UNIDADES_2024'!$P$7:$P$18</c15:sqref>
                  </c15:fullRef>
                </c:ext>
              </c:extLst>
              <c:f>('10+_UNIDADES_2024'!$P$7:$P$16,'10+_UNIDADES_2024'!$P$18)</c:f>
              <c:numCache>
                <c:formatCode>0.00</c:formatCode>
                <c:ptCount val="11"/>
                <c:pt idx="0">
                  <c:v>6.9291058069112932</c:v>
                </c:pt>
                <c:pt idx="1">
                  <c:v>8.2650516565728545</c:v>
                </c:pt>
                <c:pt idx="2">
                  <c:v>10.224438902743142</c:v>
                </c:pt>
                <c:pt idx="3">
                  <c:v>8.4431777698610624</c:v>
                </c:pt>
                <c:pt idx="4">
                  <c:v>5.7000356252226574</c:v>
                </c:pt>
                <c:pt idx="5">
                  <c:v>6.8400427502671892</c:v>
                </c:pt>
                <c:pt idx="6">
                  <c:v>6.2700391877449233</c:v>
                </c:pt>
                <c:pt idx="7">
                  <c:v>6.4481653010331312</c:v>
                </c:pt>
                <c:pt idx="8">
                  <c:v>3.0815817598859994</c:v>
                </c:pt>
                <c:pt idx="9">
                  <c:v>3.0459565372283577</c:v>
                </c:pt>
                <c:pt idx="10">
                  <c:v>34.75240470252939</c:v>
                </c:pt>
              </c:numCache>
            </c:numRef>
          </c:val>
          <c:extLst>
            <c:ext xmlns:c15="http://schemas.microsoft.com/office/drawing/2012/chart" uri="{02D57815-91ED-43cb-92C2-25804820EDAC}">
              <c15:categoryFilterExceptions>
                <c15:categoryFilterException>
                  <c15:sqref>'10+_UNIDADES_2024'!$P$17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  Média - Unidades 10 mais demandadas 3 últimos meses</a:t>
            </a:r>
          </a:p>
        </c:rich>
      </c:tx>
      <c:layout>
        <c:manualLayout>
          <c:xMode val="edge"/>
          <c:yMode val="edge"/>
          <c:x val="0.27390055772301036"/>
          <c:y val="8.0080080080080079E-3"/>
        </c:manualLayout>
      </c:layout>
      <c:overlay val="0"/>
    </c:title>
    <c:autoTitleDeleted val="0"/>
    <c:plotArea>
      <c:layout>
        <c:manualLayout>
          <c:xMode val="edge"/>
          <c:yMode val="edge"/>
          <c:x val="1.7395714574920354E-2"/>
          <c:y val="0.12030928566361637"/>
          <c:w val="0.96217929457058726"/>
          <c:h val="0.87570531161082343"/>
        </c:manualLayout>
      </c:layout>
      <c:barChart>
        <c:barDir val="bar"/>
        <c:grouping val="clustered"/>
        <c:varyColors val="1"/>
        <c:ser>
          <c:idx val="0"/>
          <c:order val="0"/>
          <c:tx>
            <c:strRef>
              <c:f>'UNIDADES_-_10+_últimos_3_meses'!$F$6:$F$6</c:f>
              <c:strCache>
                <c:ptCount val="1"/>
                <c:pt idx="0">
                  <c:v>Média</c:v>
                </c:pt>
              </c:strCache>
            </c:strRef>
          </c:tx>
          <c:invertIfNegative val="0"/>
          <c:dPt>
            <c:idx val="0"/>
            <c:invertIfNegative val="0"/>
            <c:bubble3D val="0"/>
            <c:extLst>
              <c:ext xmlns:c16="http://schemas.microsoft.com/office/drawing/2014/chart" uri="{C3380CC4-5D6E-409C-BE32-E72D297353CC}">
                <c16:uniqueId val="{00000000-7E41-47B1-9395-F448E3488CB1}"/>
              </c:ext>
            </c:extLst>
          </c:dPt>
          <c:dPt>
            <c:idx val="1"/>
            <c:invertIfNegative val="0"/>
            <c:bubble3D val="0"/>
            <c:extLst>
              <c:ext xmlns:c16="http://schemas.microsoft.com/office/drawing/2014/chart" uri="{C3380CC4-5D6E-409C-BE32-E72D297353CC}">
                <c16:uniqueId val="{00000001-7E41-47B1-9395-F448E3488CB1}"/>
              </c:ext>
            </c:extLst>
          </c:dPt>
          <c:dPt>
            <c:idx val="2"/>
            <c:invertIfNegative val="0"/>
            <c:bubble3D val="0"/>
            <c:extLst>
              <c:ext xmlns:c16="http://schemas.microsoft.com/office/drawing/2014/chart" uri="{C3380CC4-5D6E-409C-BE32-E72D297353CC}">
                <c16:uniqueId val="{00000002-7E41-47B1-9395-F448E3488CB1}"/>
              </c:ext>
            </c:extLst>
          </c:dPt>
          <c:dPt>
            <c:idx val="3"/>
            <c:invertIfNegative val="0"/>
            <c:bubble3D val="0"/>
            <c:extLst>
              <c:ext xmlns:c16="http://schemas.microsoft.com/office/drawing/2014/chart" uri="{C3380CC4-5D6E-409C-BE32-E72D297353CC}">
                <c16:uniqueId val="{00000003-7E41-47B1-9395-F448E3488CB1}"/>
              </c:ext>
            </c:extLst>
          </c:dPt>
          <c:dPt>
            <c:idx val="4"/>
            <c:invertIfNegative val="0"/>
            <c:bubble3D val="0"/>
            <c:extLst>
              <c:ext xmlns:c16="http://schemas.microsoft.com/office/drawing/2014/chart" uri="{C3380CC4-5D6E-409C-BE32-E72D297353CC}">
                <c16:uniqueId val="{00000004-7E41-47B1-9395-F448E3488CB1}"/>
              </c:ext>
            </c:extLst>
          </c:dPt>
          <c:dPt>
            <c:idx val="5"/>
            <c:invertIfNegative val="0"/>
            <c:bubble3D val="0"/>
            <c:extLst>
              <c:ext xmlns:c16="http://schemas.microsoft.com/office/drawing/2014/chart" uri="{C3380CC4-5D6E-409C-BE32-E72D297353CC}">
                <c16:uniqueId val="{00000005-7E41-47B1-9395-F448E3488CB1}"/>
              </c:ext>
            </c:extLst>
          </c:dPt>
          <c:dPt>
            <c:idx val="6"/>
            <c:invertIfNegative val="0"/>
            <c:bubble3D val="0"/>
            <c:extLst>
              <c:ext xmlns:c16="http://schemas.microsoft.com/office/drawing/2014/chart" uri="{C3380CC4-5D6E-409C-BE32-E72D297353CC}">
                <c16:uniqueId val="{00000006-7E41-47B1-9395-F448E3488CB1}"/>
              </c:ext>
            </c:extLst>
          </c:dPt>
          <c:dPt>
            <c:idx val="7"/>
            <c:invertIfNegative val="0"/>
            <c:bubble3D val="0"/>
            <c:extLst>
              <c:ext xmlns:c16="http://schemas.microsoft.com/office/drawing/2014/chart" uri="{C3380CC4-5D6E-409C-BE32-E72D297353CC}">
                <c16:uniqueId val="{00000007-7E41-47B1-9395-F448E3488CB1}"/>
              </c:ext>
            </c:extLst>
          </c:dPt>
          <c:dPt>
            <c:idx val="8"/>
            <c:invertIfNegative val="0"/>
            <c:bubble3D val="0"/>
            <c:extLst>
              <c:ext xmlns:c16="http://schemas.microsoft.com/office/drawing/2014/chart" uri="{C3380CC4-5D6E-409C-BE32-E72D297353CC}">
                <c16:uniqueId val="{00000008-7E41-47B1-9395-F448E3488CB1}"/>
              </c:ext>
            </c:extLst>
          </c:dPt>
          <c:dPt>
            <c:idx val="9"/>
            <c:invertIfNegative val="0"/>
            <c:bubble3D val="0"/>
            <c:extLst>
              <c:ext xmlns:c16="http://schemas.microsoft.com/office/drawing/2014/chart" uri="{C3380CC4-5D6E-409C-BE32-E72D297353CC}">
                <c16:uniqueId val="{00000009-7E41-47B1-9395-F448E3488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'UNIDADES_-_10+_últimos_3_meses'!$A$7:$A$16</c:f>
              <c:strCache>
                <c:ptCount val="10"/>
                <c:pt idx="0">
                  <c:v>Órgão externo</c:v>
                </c:pt>
                <c:pt idx="1">
                  <c:v>Secretaria Municipal da Saúde</c:v>
                </c:pt>
                <c:pt idx="2">
                  <c:v>Secretaria Municipal das Subprefeituras</c:v>
                </c:pt>
                <c:pt idx="3">
                  <c:v>Companhia de Engenharia de Tráfego - CET</c:v>
                </c:pt>
                <c:pt idx="4">
                  <c:v>Secretaria Municipal de Assistência e Desenvolvimento Social</c:v>
                </c:pt>
                <c:pt idx="5">
                  <c:v>Secretaria Municipal da Fazenda</c:v>
                </c:pt>
                <c:pt idx="6">
                  <c:v>São Paulo Transportes - SPTRANS</c:v>
                </c:pt>
                <c:pt idx="7">
                  <c:v>Secretaria Executiva de Limpeza Urbana**</c:v>
                </c:pt>
                <c:pt idx="8">
                  <c:v>Secretaria Municipal de Educação</c:v>
                </c:pt>
                <c:pt idx="9">
                  <c:v>Agência Reguladora de Serviços Públicos do Município de São Paulo** </c:v>
                </c:pt>
              </c:strCache>
            </c:strRef>
          </c:cat>
          <c:val>
            <c:numRef>
              <c:f>'UNIDADES_-_10+_últimos_3_meses'!$F$7:$F$16</c:f>
              <c:numCache>
                <c:formatCode>0</c:formatCode>
                <c:ptCount val="10"/>
                <c:pt idx="0">
                  <c:v>649.66666666666663</c:v>
                </c:pt>
                <c:pt idx="1">
                  <c:v>543.66666666666663</c:v>
                </c:pt>
                <c:pt idx="2">
                  <c:v>483.33333333333331</c:v>
                </c:pt>
                <c:pt idx="3">
                  <c:v>416</c:v>
                </c:pt>
                <c:pt idx="4">
                  <c:v>403.33333333333331</c:v>
                </c:pt>
                <c:pt idx="5">
                  <c:v>368.33333333333331</c:v>
                </c:pt>
                <c:pt idx="6">
                  <c:v>350.66666666666669</c:v>
                </c:pt>
                <c:pt idx="7">
                  <c:v>293</c:v>
                </c:pt>
                <c:pt idx="8">
                  <c:v>186.66666666666666</c:v>
                </c:pt>
                <c:pt idx="9">
                  <c:v>132.66666666666666</c:v>
                </c:pt>
              </c:numCache>
            </c:numRef>
          </c:val>
          <c:extLst>
            <c:ext xmlns:c16="http://schemas.microsoft.com/office/drawing/2014/chart" uri="{C3380CC4-5D6E-409C-BE32-E72D297353CC}">
              <c16:uniqueId val="{00000014-91A6-49C3-800F-8B97F6A91E9E}"/>
            </c:ext>
          </c:extLst>
        </c:ser>
        <c:dLbls>
          <c:showLegendKey val="0"/>
          <c:showVal val="0"/>
          <c:showCatName val="0"/>
          <c:showSerName val="0"/>
          <c:showPercent val="0"/>
          <c:showBubbleSize val="0"/>
        </c:dLbls>
        <c:gapWidth val="150"/>
        <c:axId val="1791456671"/>
        <c:axId val="1818449903"/>
      </c:barChart>
      <c:valAx>
        <c:axId val="181844990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791456671"/>
        <c:crosses val="autoZero"/>
        <c:crossBetween val="between"/>
      </c:valAx>
      <c:catAx>
        <c:axId val="1791456671"/>
        <c:scaling>
          <c:orientation val="minMax"/>
        </c:scaling>
        <c:delete val="0"/>
        <c:axPos val="l"/>
        <c:numFmt formatCode="General" sourceLinked="1"/>
        <c:majorTickMark val="out"/>
        <c:minorTickMark val="none"/>
        <c:tickLblPos val="nextTo"/>
        <c:crossAx val="1818449903"/>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10 unidades mais demendadas dos 3 últimos meses</a:t>
            </a:r>
          </a:p>
        </c:rich>
      </c:tx>
      <c:layout>
        <c:manualLayout>
          <c:xMode val="edge"/>
          <c:yMode val="edge"/>
          <c:x val="0.20666659113653957"/>
          <c:y val="1.0869565217391304E-2"/>
        </c:manualLayout>
      </c:layout>
      <c:overlay val="0"/>
    </c:title>
    <c:autoTitleDeleted val="0"/>
    <c:plotArea>
      <c:layout/>
      <c:barChart>
        <c:barDir val="bar"/>
        <c:grouping val="clustered"/>
        <c:varyColors val="0"/>
        <c:ser>
          <c:idx val="0"/>
          <c:order val="0"/>
          <c:tx>
            <c:strRef>
              <c:f>'UNIDADES_-_10+_últimos_3_meses'!$A$7:$A$7</c:f>
              <c:strCache>
                <c:ptCount val="1"/>
                <c:pt idx="0">
                  <c:v>Órgão externo</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'UNIDADES_-_10+_últimos_3_meses'!$B$7:$D$7</c:f>
              <c:numCache>
                <c:formatCode>General</c:formatCode>
                <c:ptCount val="3"/>
                <c:pt idx="0">
                  <c:v>474</c:v>
                </c:pt>
                <c:pt idx="1">
                  <c:v>567</c:v>
                </c:pt>
                <c:pt idx="2">
                  <c:v>908</c:v>
                </c:pt>
              </c:numCache>
            </c:numRef>
          </c:val>
          <c:extLst>
            <c:ext xmlns:c16="http://schemas.microsoft.com/office/drawing/2014/chart" uri="{C3380CC4-5D6E-409C-BE32-E72D297353CC}">
              <c16:uniqueId val="{00000000-EBC8-4DEB-B2DA-7A917A35B7EB}"/>
            </c:ext>
          </c:extLst>
        </c:ser>
        <c:ser>
          <c:idx val="1"/>
          <c:order val="1"/>
          <c:tx>
            <c:strRef>
              <c:f>'UNIDADES_-_10+_últimos_3_meses'!$A$8:$A$8</c:f>
              <c:strCache>
                <c:ptCount val="1"/>
                <c:pt idx="0">
                  <c:v>Secretaria Municipal da Saúde</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'UNIDADES_-_10+_últimos_3_meses'!$B$8:$D$8</c:f>
              <c:numCache>
                <c:formatCode>General</c:formatCode>
                <c:ptCount val="3"/>
                <c:pt idx="0">
                  <c:v>574</c:v>
                </c:pt>
                <c:pt idx="1">
                  <c:v>546</c:v>
                </c:pt>
                <c:pt idx="2">
                  <c:v>511</c:v>
                </c:pt>
              </c:numCache>
            </c:numRef>
          </c:val>
          <c:extLst>
            <c:ext xmlns:c16="http://schemas.microsoft.com/office/drawing/2014/chart" uri="{C3380CC4-5D6E-409C-BE32-E72D297353CC}">
              <c16:uniqueId val="{00000001-EBC8-4DEB-B2DA-7A917A35B7EB}"/>
            </c:ext>
          </c:extLst>
        </c:ser>
        <c:ser>
          <c:idx val="2"/>
          <c:order val="2"/>
          <c:tx>
            <c:strRef>
              <c:f>'UNIDADES_-_10+_últimos_3_meses'!$A$9:$A$9</c:f>
              <c:strCache>
                <c:ptCount val="1"/>
                <c:pt idx="0">
                  <c:v>Secretaria Municipal das Subprefeituras</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'UNIDADES_-_10+_últimos_3_meses'!$B$9:$D$9</c:f>
              <c:numCache>
                <c:formatCode>General</c:formatCode>
                <c:ptCount val="3"/>
                <c:pt idx="0">
                  <c:v>464</c:v>
                </c:pt>
                <c:pt idx="1">
                  <c:v>487</c:v>
                </c:pt>
                <c:pt idx="2">
                  <c:v>499</c:v>
                </c:pt>
              </c:numCache>
            </c:numRef>
          </c:val>
          <c:extLst>
            <c:ext xmlns:c16="http://schemas.microsoft.com/office/drawing/2014/chart" uri="{C3380CC4-5D6E-409C-BE32-E72D297353CC}">
              <c16:uniqueId val="{00000002-EBC8-4DEB-B2DA-7A917A35B7EB}"/>
            </c:ext>
          </c:extLst>
        </c:ser>
        <c:ser>
          <c:idx val="3"/>
          <c:order val="3"/>
          <c:tx>
            <c:strRef>
              <c:f>'UNIDADES_-_10+_últimos_3_meses'!$A$10:$A$10</c:f>
              <c:strCache>
                <c:ptCount val="1"/>
                <c:pt idx="0">
                  <c:v>Companhia de Engenharia de Tráfego - CET</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'UNIDADES_-_10+_últimos_3_meses'!$B$10:$D$10</c:f>
              <c:numCache>
                <c:formatCode>General</c:formatCode>
                <c:ptCount val="3"/>
                <c:pt idx="0">
                  <c:v>384</c:v>
                </c:pt>
                <c:pt idx="1">
                  <c:v>545</c:v>
                </c:pt>
                <c:pt idx="2">
                  <c:v>319</c:v>
                </c:pt>
              </c:numCache>
            </c:numRef>
          </c:val>
          <c:extLst>
            <c:ext xmlns:c16="http://schemas.microsoft.com/office/drawing/2014/chart" uri="{C3380CC4-5D6E-409C-BE32-E72D297353CC}">
              <c16:uniqueId val="{00000003-EBC8-4DEB-B2DA-7A917A35B7EB}"/>
            </c:ext>
          </c:extLst>
        </c:ser>
        <c:ser>
          <c:idx val="4"/>
          <c:order val="4"/>
          <c:tx>
            <c:strRef>
              <c:f>'UNIDADES_-_10+_últimos_3_meses'!$A$11:$A$11</c:f>
              <c:strCache>
                <c:ptCount val="1"/>
                <c:pt idx="0">
                  <c:v>Secretaria Municipal de Assistência e Desenvolvimento Social</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'UNIDADES_-_10+_últimos_3_meses'!$B$11:$D$11</c:f>
              <c:numCache>
                <c:formatCode>General</c:formatCode>
                <c:ptCount val="3"/>
                <c:pt idx="0">
                  <c:v>389</c:v>
                </c:pt>
                <c:pt idx="1">
                  <c:v>347</c:v>
                </c:pt>
                <c:pt idx="2">
                  <c:v>474</c:v>
                </c:pt>
              </c:numCache>
            </c:numRef>
          </c:val>
          <c:extLst>
            <c:ext xmlns:c16="http://schemas.microsoft.com/office/drawing/2014/chart" uri="{C3380CC4-5D6E-409C-BE32-E72D297353CC}">
              <c16:uniqueId val="{00000004-EBC8-4DEB-B2DA-7A917A35B7EB}"/>
            </c:ext>
          </c:extLst>
        </c:ser>
        <c:ser>
          <c:idx val="5"/>
          <c:order val="5"/>
          <c:tx>
            <c:strRef>
              <c:f>'UNIDADES_-_10+_últimos_3_meses'!$A$12:$A$12</c:f>
              <c:strCache>
                <c:ptCount val="1"/>
                <c:pt idx="0">
                  <c:v>Secretaria Municipal da Fazenda</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'UNIDADES_-_10+_últimos_3_meses'!$B$12:$D$12</c:f>
              <c:numCache>
                <c:formatCode>General</c:formatCode>
                <c:ptCount val="3"/>
                <c:pt idx="0">
                  <c:v>320</c:v>
                </c:pt>
                <c:pt idx="1">
                  <c:v>354</c:v>
                </c:pt>
                <c:pt idx="2">
                  <c:v>431</c:v>
                </c:pt>
              </c:numCache>
            </c:numRef>
          </c:val>
          <c:extLst>
            <c:ext xmlns:c16="http://schemas.microsoft.com/office/drawing/2014/chart" uri="{C3380CC4-5D6E-409C-BE32-E72D297353CC}">
              <c16:uniqueId val="{00000005-EBC8-4DEB-B2DA-7A917A35B7EB}"/>
            </c:ext>
          </c:extLst>
        </c:ser>
        <c:ser>
          <c:idx val="6"/>
          <c:order val="6"/>
          <c:tx>
            <c:strRef>
              <c:f>'UNIDADES_-_10+_últimos_3_meses'!$A$13:$A$13</c:f>
              <c:strCache>
                <c:ptCount val="1"/>
                <c:pt idx="0">
                  <c:v>São Paulo Transportes - SPTRANS</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'UNIDADES_-_10+_últimos_3_meses'!$B$13:$D$13</c:f>
              <c:numCache>
                <c:formatCode>General</c:formatCode>
                <c:ptCount val="3"/>
                <c:pt idx="0">
                  <c:v>362</c:v>
                </c:pt>
                <c:pt idx="1">
                  <c:v>332</c:v>
                </c:pt>
                <c:pt idx="2">
                  <c:v>358</c:v>
                </c:pt>
              </c:numCache>
            </c:numRef>
          </c:val>
          <c:extLst>
            <c:ext xmlns:c16="http://schemas.microsoft.com/office/drawing/2014/chart" uri="{C3380CC4-5D6E-409C-BE32-E72D297353CC}">
              <c16:uniqueId val="{00000006-EBC8-4DEB-B2DA-7A917A35B7EB}"/>
            </c:ext>
          </c:extLst>
        </c:ser>
        <c:ser>
          <c:idx val="7"/>
          <c:order val="7"/>
          <c:tx>
            <c:strRef>
              <c:f>'UNIDADES_-_10+_últimos_3_meses'!$A$14:$A$14</c:f>
              <c:strCache>
                <c:ptCount val="1"/>
                <c:pt idx="0">
                  <c:v>Secretaria Executiva de Limpeza Urbana**</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'UNIDADES_-_10+_últimos_3_meses'!$B$14:$D$14</c:f>
              <c:numCache>
                <c:formatCode>General</c:formatCode>
                <c:ptCount val="3"/>
                <c:pt idx="0">
                  <c:v>352</c:v>
                </c:pt>
                <c:pt idx="1">
                  <c:v>298</c:v>
                </c:pt>
                <c:pt idx="2">
                  <c:v>229</c:v>
                </c:pt>
              </c:numCache>
            </c:numRef>
          </c:val>
          <c:extLst>
            <c:ext xmlns:c16="http://schemas.microsoft.com/office/drawing/2014/chart" uri="{C3380CC4-5D6E-409C-BE32-E72D297353CC}">
              <c16:uniqueId val="{00000007-EBC8-4DEB-B2DA-7A917A35B7EB}"/>
            </c:ext>
          </c:extLst>
        </c:ser>
        <c:ser>
          <c:idx val="8"/>
          <c:order val="8"/>
          <c:tx>
            <c:strRef>
              <c:f>'UNIDADES_-_10+_últimos_3_meses'!$A$15:$A$15</c:f>
              <c:strCache>
                <c:ptCount val="1"/>
                <c:pt idx="0">
                  <c:v>Secretaria Municipal de Educação</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'UNIDADES_-_10+_últimos_3_meses'!$B$15:$D$15</c:f>
              <c:numCache>
                <c:formatCode>General</c:formatCode>
                <c:ptCount val="3"/>
                <c:pt idx="0">
                  <c:v>173</c:v>
                </c:pt>
                <c:pt idx="1">
                  <c:v>181</c:v>
                </c:pt>
                <c:pt idx="2">
                  <c:v>206</c:v>
                </c:pt>
              </c:numCache>
            </c:numRef>
          </c:val>
          <c:extLst>
            <c:ext xmlns:c16="http://schemas.microsoft.com/office/drawing/2014/chart" uri="{C3380CC4-5D6E-409C-BE32-E72D297353CC}">
              <c16:uniqueId val="{00000008-EBC8-4DEB-B2DA-7A917A35B7EB}"/>
            </c:ext>
          </c:extLst>
        </c:ser>
        <c:ser>
          <c:idx val="9"/>
          <c:order val="9"/>
          <c:tx>
            <c:strRef>
              <c:f>'UNIDADES_-_10+_últimos_3_meses'!$A$16:$A$16</c:f>
              <c:strCache>
                <c:ptCount val="1"/>
                <c:pt idx="0">
                  <c:v>Agência Reguladora de Serviços Públicos do Município de São Paulo** </c:v>
                </c:pt>
              </c:strCache>
            </c:strRef>
          </c:tx>
          <c:invertIfNegative val="0"/>
          <c:cat>
            <c:numRef>
              <c:f>'UNIDADES_-_10+_últimos_3_meses'!$B$6:$D$6</c:f>
              <c:numCache>
                <c:formatCode>mmm\-yy</c:formatCode>
                <c:ptCount val="3"/>
                <c:pt idx="0">
                  <c:v>45566</c:v>
                </c:pt>
                <c:pt idx="1">
                  <c:v>45536</c:v>
                </c:pt>
                <c:pt idx="2">
                  <c:v>45505</c:v>
                </c:pt>
              </c:numCache>
            </c:numRef>
          </c:cat>
          <c:val>
            <c:numRef>
              <c:f>'UNIDADES_-_10+_últimos_3_meses'!$B$16:$D$16</c:f>
              <c:numCache>
                <c:formatCode>General</c:formatCode>
                <c:ptCount val="3"/>
                <c:pt idx="0">
                  <c:v>171</c:v>
                </c:pt>
                <c:pt idx="1">
                  <c:v>97</c:v>
                </c:pt>
                <c:pt idx="2">
                  <c:v>130</c:v>
                </c:pt>
              </c:numCache>
            </c:numRef>
          </c:val>
          <c:extLst>
            <c:ext xmlns:c16="http://schemas.microsoft.com/office/drawing/2014/chart" uri="{C3380CC4-5D6E-409C-BE32-E72D297353CC}">
              <c16:uniqueId val="{00000009-EBC8-4DEB-B2DA-7A917A35B7EB}"/>
            </c:ext>
          </c:extLst>
        </c:ser>
        <c:dLbls>
          <c:showLegendKey val="0"/>
          <c:showVal val="0"/>
          <c:showCatName val="0"/>
          <c:showSerName val="0"/>
          <c:showPercent val="0"/>
          <c:showBubbleSize val="0"/>
        </c:dLbls>
        <c:gapWidth val="182"/>
        <c:axId val="1819695471"/>
        <c:axId val="1812050239"/>
      </c:barChart>
      <c:valAx>
        <c:axId val="1812050239"/>
        <c:scaling>
          <c:orientation val="minMax"/>
        </c:scaling>
        <c:delete val="0"/>
        <c:axPos val="b"/>
        <c:majorGridlines>
          <c:spPr>
            <a:ln>
              <a:solidFill>
                <a:schemeClr val="bg1">
                  <a:lumMod val="75000"/>
                </a:schemeClr>
              </a:solidFill>
            </a:ln>
          </c:spPr>
        </c:majorGridlines>
        <c:numFmt formatCode="General" sourceLinked="1"/>
        <c:majorTickMark val="none"/>
        <c:minorTickMark val="none"/>
        <c:tickLblPos val="nextTo"/>
        <c:crossAx val="1819695471"/>
        <c:crosses val="autoZero"/>
        <c:crossBetween val="between"/>
        <c:majorUnit val="100"/>
      </c:valAx>
      <c:dateAx>
        <c:axId val="1819695471"/>
        <c:scaling>
          <c:orientation val="minMax"/>
        </c:scaling>
        <c:delete val="0"/>
        <c:axPos val="l"/>
        <c:numFmt formatCode="mmm/yy" sourceLinked="0"/>
        <c:majorTickMark val="out"/>
        <c:minorTickMark val="none"/>
        <c:tickLblPos val="nextTo"/>
        <c:crossAx val="1812050239"/>
        <c:crosses val="autoZero"/>
        <c:auto val="1"/>
        <c:lblOffset val="100"/>
        <c:baseTimeUnit val="months"/>
      </c:dateAx>
    </c:plotArea>
    <c:legend>
      <c:legendPos val="r"/>
      <c:layout>
        <c:manualLayout>
          <c:xMode val="edge"/>
          <c:yMode val="edge"/>
          <c:x val="0.634503663371914"/>
          <c:y val="0.1124780326372247"/>
          <c:w val="0.36479158109067705"/>
          <c:h val="0.7916590113648424"/>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'10+_Unidades__OUT_24'!$B$22:$B$22</c:f>
              <c:strCache>
                <c:ptCount val="1"/>
                <c:pt idx="0">
                  <c:v>Secretaria Municipal da Saúde</c:v>
                </c:pt>
              </c:strCache>
            </c:strRef>
          </c:tx>
          <c:spPr>
            <a:solidFill>
              <a:srgbClr val="3333FF"/>
            </a:solidFill>
            <a:ln>
              <a:noFill/>
            </a:ln>
          </c:spPr>
          <c:invertIfNegative val="0"/>
          <c:val>
            <c:numRef>
              <c:f>'10+_Unidades__OUT_24'!$B$23:$B$25</c:f>
              <c:numCache>
                <c:formatCode>General</c:formatCode>
                <c:ptCount val="3"/>
                <c:pt idx="0">
                  <c:v>574</c:v>
                </c:pt>
              </c:numCache>
            </c:numRef>
          </c:val>
          <c:extLst>
            <c:ext xmlns:c16="http://schemas.microsoft.com/office/drawing/2014/chart" uri="{C3380CC4-5D6E-409C-BE32-E72D297353CC}">
              <c16:uniqueId val="{00000000-EA30-4EE5-806A-0B2A1BDF7229}"/>
            </c:ext>
          </c:extLst>
        </c:ser>
        <c:ser>
          <c:idx val="1"/>
          <c:order val="1"/>
          <c:tx>
            <c:strRef>
              <c:f>'10+_Unidades__OUT_24'!$C$22:$C$22</c:f>
              <c:strCache>
                <c:ptCount val="1"/>
                <c:pt idx="0">
                  <c:v>Órgão externo</c:v>
                </c:pt>
              </c:strCache>
            </c:strRef>
          </c:tx>
          <c:spPr>
            <a:solidFill>
              <a:srgbClr val="FF0000"/>
            </a:solidFill>
            <a:ln>
              <a:noFill/>
            </a:ln>
          </c:spPr>
          <c:invertIfNegative val="0"/>
          <c:val>
            <c:numRef>
              <c:f>'10+_Unidades__OUT_24'!$C$23:$C$25</c:f>
              <c:numCache>
                <c:formatCode>General</c:formatCode>
                <c:ptCount val="3"/>
                <c:pt idx="0">
                  <c:v>474</c:v>
                </c:pt>
              </c:numCache>
            </c:numRef>
          </c:val>
          <c:extLst>
            <c:ext xmlns:c16="http://schemas.microsoft.com/office/drawing/2014/chart" uri="{C3380CC4-5D6E-409C-BE32-E72D297353CC}">
              <c16:uniqueId val="{00000001-EA30-4EE5-806A-0B2A1BDF7229}"/>
            </c:ext>
          </c:extLst>
        </c:ser>
        <c:ser>
          <c:idx val="2"/>
          <c:order val="2"/>
          <c:tx>
            <c:strRef>
              <c:f>'10+_Unidades__OUT_24'!$D$22:$D$22</c:f>
              <c:strCache>
                <c:ptCount val="1"/>
                <c:pt idx="0">
                  <c:v>Secretaria Municipal das Subprefeituras</c:v>
                </c:pt>
              </c:strCache>
            </c:strRef>
          </c:tx>
          <c:spPr>
            <a:solidFill>
              <a:srgbClr val="7F9A48"/>
            </a:solidFill>
            <a:ln>
              <a:noFill/>
            </a:ln>
          </c:spPr>
          <c:invertIfNegative val="0"/>
          <c:val>
            <c:numRef>
              <c:f>'10+_Unidades__OUT_24'!$D$23:$D$25</c:f>
              <c:numCache>
                <c:formatCode>General</c:formatCode>
                <c:ptCount val="3"/>
                <c:pt idx="0">
                  <c:v>464</c:v>
                </c:pt>
              </c:numCache>
            </c:numRef>
          </c:val>
          <c:extLst>
            <c:ext xmlns:c16="http://schemas.microsoft.com/office/drawing/2014/chart" uri="{C3380CC4-5D6E-409C-BE32-E72D297353CC}">
              <c16:uniqueId val="{00000002-EA30-4EE5-806A-0B2A1BDF7229}"/>
            </c:ext>
          </c:extLst>
        </c:ser>
        <c:ser>
          <c:idx val="3"/>
          <c:order val="3"/>
          <c:tx>
            <c:strRef>
              <c:f>'10+_Unidades__OUT_24'!$E$22:$E$22</c:f>
              <c:strCache>
                <c:ptCount val="1"/>
                <c:pt idx="0">
                  <c:v>Secretaria Municipal de Assistência e Desenvolvimento Social</c:v>
                </c:pt>
              </c:strCache>
            </c:strRef>
          </c:tx>
          <c:spPr>
            <a:solidFill>
              <a:srgbClr val="9933FF"/>
            </a:solidFill>
            <a:ln>
              <a:noFill/>
            </a:ln>
          </c:spPr>
          <c:invertIfNegative val="0"/>
          <c:val>
            <c:numRef>
              <c:f>'10+_Unidades__OUT_24'!$E$23:$E$25</c:f>
              <c:numCache>
                <c:formatCode>General</c:formatCode>
                <c:ptCount val="3"/>
                <c:pt idx="0">
                  <c:v>389</c:v>
                </c:pt>
              </c:numCache>
            </c:numRef>
          </c:val>
          <c:extLst>
            <c:ext xmlns:c16="http://schemas.microsoft.com/office/drawing/2014/chart" uri="{C3380CC4-5D6E-409C-BE32-E72D297353CC}">
              <c16:uniqueId val="{00000003-EA30-4EE5-806A-0B2A1BDF7229}"/>
            </c:ext>
          </c:extLst>
        </c:ser>
        <c:ser>
          <c:idx val="4"/>
          <c:order val="4"/>
          <c:tx>
            <c:strRef>
              <c:f>'10+_Unidades__OUT_24'!$F$22:$F$22</c:f>
              <c:strCache>
                <c:ptCount val="1"/>
                <c:pt idx="0">
                  <c:v>Companhia de Engenharia de Tráfego - CET</c:v>
                </c:pt>
              </c:strCache>
            </c:strRef>
          </c:tx>
          <c:spPr>
            <a:solidFill>
              <a:srgbClr val="FFFF00"/>
            </a:solidFill>
            <a:ln>
              <a:noFill/>
            </a:ln>
          </c:spPr>
          <c:invertIfNegative val="0"/>
          <c:val>
            <c:numRef>
              <c:f>'10+_Unidades__OUT_24'!$F$23:$F$25</c:f>
              <c:numCache>
                <c:formatCode>General</c:formatCode>
                <c:ptCount val="3"/>
                <c:pt idx="0">
                  <c:v>384</c:v>
                </c:pt>
              </c:numCache>
            </c:numRef>
          </c:val>
          <c:extLst>
            <c:ext xmlns:c16="http://schemas.microsoft.com/office/drawing/2014/chart" uri="{C3380CC4-5D6E-409C-BE32-E72D297353CC}">
              <c16:uniqueId val="{00000004-EA30-4EE5-806A-0B2A1BDF7229}"/>
            </c:ext>
          </c:extLst>
        </c:ser>
        <c:ser>
          <c:idx val="5"/>
          <c:order val="5"/>
          <c:tx>
            <c:strRef>
              <c:f>'10+_Unidades__OUT_24'!$G$22:$G$22</c:f>
              <c:strCache>
                <c:ptCount val="1"/>
                <c:pt idx="0">
                  <c:v>São Paulo Transportes - SPTRANS</c:v>
                </c:pt>
              </c:strCache>
            </c:strRef>
          </c:tx>
          <c:spPr>
            <a:solidFill>
              <a:srgbClr val="00FFFF"/>
            </a:solidFill>
            <a:ln>
              <a:noFill/>
            </a:ln>
          </c:spPr>
          <c:invertIfNegative val="0"/>
          <c:val>
            <c:numRef>
              <c:f>'10+_Unidades__OUT_24'!$G$23:$G$25</c:f>
              <c:numCache>
                <c:formatCode>General</c:formatCode>
                <c:ptCount val="3"/>
                <c:pt idx="0">
                  <c:v>362</c:v>
                </c:pt>
              </c:numCache>
            </c:numRef>
          </c:val>
          <c:extLst>
            <c:ext xmlns:c16="http://schemas.microsoft.com/office/drawing/2014/chart" uri="{C3380CC4-5D6E-409C-BE32-E72D297353CC}">
              <c16:uniqueId val="{00000005-EA30-4EE5-806A-0B2A1BDF7229}"/>
            </c:ext>
          </c:extLst>
        </c:ser>
        <c:ser>
          <c:idx val="6"/>
          <c:order val="6"/>
          <c:tx>
            <c:strRef>
              <c:f>'10+_Unidades__OUT_24'!$H$22:$H$22</c:f>
              <c:strCache>
                <c:ptCount val="1"/>
                <c:pt idx="0">
                  <c:v>Secretaria Executiva de Limpeza Urbana**</c:v>
                </c:pt>
              </c:strCache>
            </c:strRef>
          </c:tx>
          <c:spPr>
            <a:solidFill>
              <a:srgbClr val="000000"/>
            </a:solidFill>
            <a:ln>
              <a:noFill/>
            </a:ln>
          </c:spPr>
          <c:invertIfNegative val="0"/>
          <c:val>
            <c:numRef>
              <c:f>'10+_Unidades__OUT_24'!$H$23:$H$25</c:f>
              <c:numCache>
                <c:formatCode>General</c:formatCode>
                <c:ptCount val="3"/>
                <c:pt idx="0">
                  <c:v>352</c:v>
                </c:pt>
              </c:numCache>
            </c:numRef>
          </c:val>
          <c:extLst>
            <c:ext xmlns:c16="http://schemas.microsoft.com/office/drawing/2014/chart" uri="{C3380CC4-5D6E-409C-BE32-E72D297353CC}">
              <c16:uniqueId val="{00000006-EA30-4EE5-806A-0B2A1BDF7229}"/>
            </c:ext>
          </c:extLst>
        </c:ser>
        <c:ser>
          <c:idx val="7"/>
          <c:order val="7"/>
          <c:tx>
            <c:strRef>
              <c:f>'10+_Unidades__OUT_24'!$I$22:$I$22</c:f>
              <c:strCache>
                <c:ptCount val="1"/>
                <c:pt idx="0">
                  <c:v>Secretaria Municipal da Fazenda</c:v>
                </c:pt>
              </c:strCache>
            </c:strRef>
          </c:tx>
          <c:spPr>
            <a:solidFill>
              <a:srgbClr val="FF66FF"/>
            </a:solidFill>
            <a:ln>
              <a:noFill/>
            </a:ln>
          </c:spPr>
          <c:invertIfNegative val="0"/>
          <c:val>
            <c:numRef>
              <c:f>'10+_Unidades__OUT_24'!$I$23:$I$25</c:f>
              <c:numCache>
                <c:formatCode>General</c:formatCode>
                <c:ptCount val="3"/>
                <c:pt idx="0">
                  <c:v>320</c:v>
                </c:pt>
              </c:numCache>
            </c:numRef>
          </c:val>
          <c:extLst>
            <c:ext xmlns:c16="http://schemas.microsoft.com/office/drawing/2014/chart" uri="{C3380CC4-5D6E-409C-BE32-E72D297353CC}">
              <c16:uniqueId val="{00000007-EA30-4EE5-806A-0B2A1BDF7229}"/>
            </c:ext>
          </c:extLst>
        </c:ser>
        <c:ser>
          <c:idx val="8"/>
          <c:order val="8"/>
          <c:tx>
            <c:strRef>
              <c:f>'10+_Unidades__OUT_24'!$J$22:$J$22</c:f>
              <c:strCache>
                <c:ptCount val="1"/>
                <c:pt idx="0">
                  <c:v>Secretaria Municipal de Educação</c:v>
                </c:pt>
              </c:strCache>
            </c:strRef>
          </c:tx>
          <c:spPr>
            <a:solidFill>
              <a:srgbClr val="00FF00"/>
            </a:solidFill>
            <a:ln>
              <a:noFill/>
            </a:ln>
          </c:spPr>
          <c:invertIfNegative val="0"/>
          <c:val>
            <c:numRef>
              <c:f>'10+_Unidades__OUT_24'!$J$23:$J$25</c:f>
              <c:numCache>
                <c:formatCode>General</c:formatCode>
                <c:ptCount val="3"/>
                <c:pt idx="0">
                  <c:v>173</c:v>
                </c:pt>
              </c:numCache>
            </c:numRef>
          </c:val>
          <c:extLst>
            <c:ext xmlns:c16="http://schemas.microsoft.com/office/drawing/2014/chart" uri="{C3380CC4-5D6E-409C-BE32-E72D297353CC}">
              <c16:uniqueId val="{00000008-EA30-4EE5-806A-0B2A1BDF7229}"/>
            </c:ext>
          </c:extLst>
        </c:ser>
        <c:ser>
          <c:idx val="9"/>
          <c:order val="9"/>
          <c:tx>
            <c:strRef>
              <c:f>'10+_Unidades__OUT_24'!$K$22:$K$22</c:f>
              <c:strCache>
                <c:ptCount val="1"/>
                <c:pt idx="0">
                  <c:v>Agência Reguladora de Serviços Públicos do Município de São Paulo** </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'10+_Unidades__OUT_24'!$K$23:$K$25</c:f>
              <c:numCache>
                <c:formatCode>General</c:formatCode>
                <c:ptCount val="3"/>
                <c:pt idx="0">
                  <c:v>171</c:v>
                </c:pt>
                <c:pt idx="2">
                  <c:v>300</c:v>
                </c:pt>
              </c:numCache>
            </c:numRef>
          </c:val>
          <c:extLst>
            <c:ext xmlns:c16="http://schemas.microsoft.com/office/drawing/2014/chart" uri="{C3380CC4-5D6E-409C-BE32-E72D297353CC}">
              <c16:uniqueId val="{00000009-EA30-4EE5-806A-0B2A1BDF7229}"/>
            </c:ext>
          </c:extLst>
        </c:ser>
        <c:ser>
          <c:idx val="10"/>
          <c:order val="10"/>
          <c:tx>
            <c:strRef>
              <c:f>'10+_Unidades__OUT_24'!$L$22:$L$22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'10+_Unidades__OUT_24'!$L$23:$L$25</c:f>
              <c:numCache>
                <c:formatCode>#,##0</c:formatCode>
                <c:ptCount val="3"/>
                <c:pt idx="2">
                  <c:v>5614</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196235824714326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OUTUBRO/24</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'10+_Unidades__OUT_24'!$B$6:$B$6</c:f>
              <c:strCache>
                <c:ptCount val="1"/>
                <c:pt idx="0">
                  <c:v>out/24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'10+_Unidades__OUT_24'!$A$7:$A$16</c:f>
              <c:strCache>
                <c:ptCount val="10"/>
                <c:pt idx="0">
                  <c:v>Secretaria Municipal da Saúde</c:v>
                </c:pt>
                <c:pt idx="1">
                  <c:v>Órgão externo</c:v>
                </c:pt>
                <c:pt idx="2">
                  <c:v>Secretaria Municipal das Subprefeituras</c:v>
                </c:pt>
                <c:pt idx="3">
                  <c:v>Secretaria Municipal de Assistência e Desenvolvimento Social</c:v>
                </c:pt>
                <c:pt idx="4">
                  <c:v>Companhia de Engenharia de Tráfego - CET</c:v>
                </c:pt>
                <c:pt idx="5">
                  <c:v>São Paulo Transportes - SPTRANS</c:v>
                </c:pt>
                <c:pt idx="6">
                  <c:v>Secretaria Executiva de Limpeza Urbana**</c:v>
                </c:pt>
                <c:pt idx="7">
                  <c:v>Secretaria Municipal da Fazenda</c:v>
                </c:pt>
                <c:pt idx="8">
                  <c:v>Secretaria Municipal de Educação</c:v>
                </c:pt>
                <c:pt idx="9">
                  <c:v>Agência Reguladora de Serviços Públicos do Município de São Paulo** </c:v>
                </c:pt>
              </c:strCache>
            </c:strRef>
          </c:cat>
          <c:val>
            <c:numRef>
              <c:f>'10+_Unidades__OUT_24'!$B$7:$B$16</c:f>
              <c:numCache>
                <c:formatCode>General</c:formatCode>
                <c:ptCount val="10"/>
                <c:pt idx="0">
                  <c:v>574</c:v>
                </c:pt>
                <c:pt idx="1">
                  <c:v>474</c:v>
                </c:pt>
                <c:pt idx="2">
                  <c:v>464</c:v>
                </c:pt>
                <c:pt idx="3">
                  <c:v>389</c:v>
                </c:pt>
                <c:pt idx="4">
                  <c:v>384</c:v>
                </c:pt>
                <c:pt idx="5">
                  <c:v>362</c:v>
                </c:pt>
                <c:pt idx="6">
                  <c:v>352</c:v>
                </c:pt>
                <c:pt idx="7">
                  <c:v>320</c:v>
                </c:pt>
                <c:pt idx="8">
                  <c:v>173</c:v>
                </c:pt>
                <c:pt idx="9">
                  <c:v>171</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2024 </a:t>
            </a:r>
          </a:p>
        </c:rich>
      </c:tx>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Subprefeituras_2024!$P$4:$P$4</c:f>
              <c:strCache>
                <c:ptCount val="1"/>
                <c:pt idx="0">
                  <c:v>% Total dentre as subprefeituras</c:v>
                </c:pt>
              </c:strCache>
            </c:strRef>
          </c:tx>
          <c:spPr>
            <a:solidFill>
              <a:srgbClr val="FFFF00"/>
            </a:solidFill>
            <a:ln>
              <a:noFill/>
            </a:ln>
          </c:spPr>
          <c:invertIfNegative val="0"/>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Subprefeituras_2024!$P$5:$P$36</c:f>
              <c:numCache>
                <c:formatCode>0.0</c:formatCode>
                <c:ptCount val="32"/>
                <c:pt idx="0">
                  <c:v>2.0786376158276982</c:v>
                </c:pt>
                <c:pt idx="1">
                  <c:v>4.2407546539777945</c:v>
                </c:pt>
                <c:pt idx="2">
                  <c:v>3.3558727773603811</c:v>
                </c:pt>
                <c:pt idx="3">
                  <c:v>3.5645713331663749</c:v>
                </c:pt>
                <c:pt idx="4">
                  <c:v>2.8967359545871942</c:v>
                </c:pt>
                <c:pt idx="5">
                  <c:v>2.2622923449369732</c:v>
                </c:pt>
                <c:pt idx="6">
                  <c:v>0.56766007179230327</c:v>
                </c:pt>
                <c:pt idx="7">
                  <c:v>1.0017530678687703</c:v>
                </c:pt>
                <c:pt idx="8">
                  <c:v>2.4292511895817679</c:v>
                </c:pt>
                <c:pt idx="9">
                  <c:v>1.2605392770682027</c:v>
                </c:pt>
                <c:pt idx="10">
                  <c:v>5.0338091660405713</c:v>
                </c:pt>
                <c:pt idx="11">
                  <c:v>2.1454211536856165</c:v>
                </c:pt>
                <c:pt idx="12">
                  <c:v>4.1155355204941984</c:v>
                </c:pt>
                <c:pt idx="13">
                  <c:v>2.0285499624342602</c:v>
                </c:pt>
                <c:pt idx="14">
                  <c:v>2.4960347274396861</c:v>
                </c:pt>
                <c:pt idx="15">
                  <c:v>7.0289673595458719</c:v>
                </c:pt>
                <c:pt idx="16">
                  <c:v>2.3541197094916102</c:v>
                </c:pt>
                <c:pt idx="17">
                  <c:v>5.334335086401202</c:v>
                </c:pt>
                <c:pt idx="18">
                  <c:v>1.0017530678687703</c:v>
                </c:pt>
                <c:pt idx="19">
                  <c:v>5.4845980465815174</c:v>
                </c:pt>
                <c:pt idx="20">
                  <c:v>0.55931212956006349</c:v>
                </c:pt>
                <c:pt idx="21">
                  <c:v>3.8650972535270056</c:v>
                </c:pt>
                <c:pt idx="22">
                  <c:v>4.1238834627264378</c:v>
                </c:pt>
                <c:pt idx="23">
                  <c:v>4.6915435345187415</c:v>
                </c:pt>
                <c:pt idx="24">
                  <c:v>4.1572752316553965</c:v>
                </c:pt>
                <c:pt idx="25">
                  <c:v>2.2122046915435343</c:v>
                </c:pt>
                <c:pt idx="26">
                  <c:v>1.2855831037649219</c:v>
                </c:pt>
                <c:pt idx="27">
                  <c:v>1.0267968945654895</c:v>
                </c:pt>
                <c:pt idx="28">
                  <c:v>6.9037482260622758</c:v>
                </c:pt>
                <c:pt idx="29">
                  <c:v>3.1304783370899072</c:v>
                </c:pt>
                <c:pt idx="30">
                  <c:v>5.1423324150596876</c:v>
                </c:pt>
                <c:pt idx="31">
                  <c:v>2.2205526337757742</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Subprefeituras_2024!$O$4:$O$4</c:f>
              <c:strCache>
                <c:ptCount val="1"/>
                <c:pt idx="0">
                  <c:v>Média</c:v>
                </c:pt>
              </c:strCache>
            </c:strRef>
          </c:tx>
          <c:spPr>
            <a:ln w="28575" cap="rnd">
              <a:solidFill>
                <a:srgbClr val="FF0000"/>
              </a:solidFill>
              <a:prstDash val="solid"/>
              <a:round/>
            </a:ln>
          </c:spPr>
          <c:marker>
            <c:symbol val="none"/>
          </c:marker>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Subprefeituras_2024!$O$5:$O$36</c:f>
              <c:numCache>
                <c:formatCode>0</c:formatCode>
                <c:ptCount val="32"/>
                <c:pt idx="0">
                  <c:v>24.9</c:v>
                </c:pt>
                <c:pt idx="1">
                  <c:v>50.8</c:v>
                </c:pt>
                <c:pt idx="2">
                  <c:v>40.200000000000003</c:v>
                </c:pt>
                <c:pt idx="3">
                  <c:v>42.7</c:v>
                </c:pt>
                <c:pt idx="4">
                  <c:v>34.700000000000003</c:v>
                </c:pt>
                <c:pt idx="5">
                  <c:v>27.1</c:v>
                </c:pt>
                <c:pt idx="6">
                  <c:v>6.8</c:v>
                </c:pt>
                <c:pt idx="7">
                  <c:v>12</c:v>
                </c:pt>
                <c:pt idx="8">
                  <c:v>29.1</c:v>
                </c:pt>
                <c:pt idx="9">
                  <c:v>15.1</c:v>
                </c:pt>
                <c:pt idx="10">
                  <c:v>60.3</c:v>
                </c:pt>
                <c:pt idx="11">
                  <c:v>25.7</c:v>
                </c:pt>
                <c:pt idx="12">
                  <c:v>49.3</c:v>
                </c:pt>
                <c:pt idx="13">
                  <c:v>24.3</c:v>
                </c:pt>
                <c:pt idx="14">
                  <c:v>29.9</c:v>
                </c:pt>
                <c:pt idx="15">
                  <c:v>84.2</c:v>
                </c:pt>
                <c:pt idx="16">
                  <c:v>28.2</c:v>
                </c:pt>
                <c:pt idx="17">
                  <c:v>63.9</c:v>
                </c:pt>
                <c:pt idx="18">
                  <c:v>12</c:v>
                </c:pt>
                <c:pt idx="19">
                  <c:v>65.7</c:v>
                </c:pt>
                <c:pt idx="20">
                  <c:v>6.7</c:v>
                </c:pt>
                <c:pt idx="21">
                  <c:v>46.3</c:v>
                </c:pt>
                <c:pt idx="22">
                  <c:v>49.4</c:v>
                </c:pt>
                <c:pt idx="23">
                  <c:v>56.2</c:v>
                </c:pt>
                <c:pt idx="24">
                  <c:v>49.8</c:v>
                </c:pt>
                <c:pt idx="25">
                  <c:v>26.5</c:v>
                </c:pt>
                <c:pt idx="26">
                  <c:v>15.4</c:v>
                </c:pt>
                <c:pt idx="27">
                  <c:v>12.3</c:v>
                </c:pt>
                <c:pt idx="28">
                  <c:v>82.7</c:v>
                </c:pt>
                <c:pt idx="29">
                  <c:v>37.5</c:v>
                </c:pt>
                <c:pt idx="30">
                  <c:v>61.6</c:v>
                </c:pt>
                <c:pt idx="31">
                  <c:v>26.6</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'10+_SUB''s_2024'!$O$6:$O$6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'10+_SUB''s_2024'!$A$7:$A$16</c:f>
              <c:strCache>
                <c:ptCount val="10"/>
                <c:pt idx="0">
                  <c:v>Lapa</c:v>
                </c:pt>
                <c:pt idx="1">
                  <c:v>Sé</c:v>
                </c:pt>
                <c:pt idx="2">
                  <c:v>Penha</c:v>
                </c:pt>
                <c:pt idx="3">
                  <c:v>Mooca</c:v>
                </c:pt>
                <c:pt idx="4">
                  <c:v>Vila Mariana</c:v>
                </c:pt>
                <c:pt idx="5">
                  <c:v>Ipiranga</c:v>
                </c:pt>
                <c:pt idx="6">
                  <c:v>Santana/Tucuruvi</c:v>
                </c:pt>
                <c:pt idx="7">
                  <c:v>Butantã</c:v>
                </c:pt>
                <c:pt idx="8">
                  <c:v>Santo Amaro</c:v>
                </c:pt>
                <c:pt idx="9">
                  <c:v>Pirituba/Jaraguá</c:v>
                </c:pt>
              </c:strCache>
            </c:strRef>
          </c:cat>
          <c:val>
            <c:numRef>
              <c:f>'10+_SUB''s_2024'!$O$7:$O$16</c:f>
              <c:numCache>
                <c:formatCode>0</c:formatCode>
                <c:ptCount val="10"/>
                <c:pt idx="0">
                  <c:v>84.2</c:v>
                </c:pt>
                <c:pt idx="1">
                  <c:v>82.7</c:v>
                </c:pt>
                <c:pt idx="2">
                  <c:v>65.7</c:v>
                </c:pt>
                <c:pt idx="3">
                  <c:v>63.9</c:v>
                </c:pt>
                <c:pt idx="4">
                  <c:v>61.6</c:v>
                </c:pt>
                <c:pt idx="5">
                  <c:v>60.3</c:v>
                </c:pt>
                <c:pt idx="6">
                  <c:v>56.2</c:v>
                </c:pt>
                <c:pt idx="7">
                  <c:v>50.8</c:v>
                </c:pt>
                <c:pt idx="8">
                  <c:v>49.8</c:v>
                </c:pt>
                <c:pt idx="9">
                  <c:v>49.4</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OUTUBRO/24 </a:t>
            </a:r>
            <a:endParaRPr lang="pt-BR" sz="1200">
              <a:effectLst/>
            </a:endParaRPr>
          </a:p>
          <a:p>
            <a:pPr>
              <a:defRPr/>
            </a:pPr>
            <a:r>
              <a:rPr lang="pt-BR" sz="1200" b="1" i="0" baseline="0">
                <a:effectLst/>
              </a:rPr>
              <a:t>(excetuando-se denúncias)</a:t>
            </a:r>
            <a:endParaRPr lang="pt-BR" sz="1200">
              <a:effectLst/>
            </a:endParaRPr>
          </a:p>
          <a:p>
            <a:pPr>
              <a:defRPr/>
            </a:pPr>
            <a:endParaRPr lang="pt-BR"/>
          </a:p>
        </c:rich>
      </c:tx>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'10+_SUB''s_2024'!$A$7:$A$18</c15:sqref>
                  </c15:fullRef>
                </c:ext>
              </c:extLst>
              <c:f>('10+_SUB''s_2024'!$A$7:$A$16,'10+_SUB''s_2024'!$A$18)</c:f>
              <c:strCache>
                <c:ptCount val="11"/>
                <c:pt idx="0">
                  <c:v>Lapa</c:v>
                </c:pt>
                <c:pt idx="1">
                  <c:v>Sé</c:v>
                </c:pt>
                <c:pt idx="2">
                  <c:v>Penha</c:v>
                </c:pt>
                <c:pt idx="3">
                  <c:v>Mooca</c:v>
                </c:pt>
                <c:pt idx="4">
                  <c:v>Vila Mariana</c:v>
                </c:pt>
                <c:pt idx="5">
                  <c:v>Ipiranga</c:v>
                </c:pt>
                <c:pt idx="6">
                  <c:v>Santana/Tucuruvi</c:v>
                </c:pt>
                <c:pt idx="7">
                  <c:v>Butantã</c:v>
                </c:pt>
                <c:pt idx="8">
                  <c:v>Santo Amaro</c:v>
                </c:pt>
                <c:pt idx="9">
                  <c:v>Pirituba/Jaraguá</c:v>
                </c:pt>
                <c:pt idx="10">
                  <c:v>Outros</c:v>
                </c:pt>
              </c:strCache>
            </c:strRef>
          </c:cat>
          <c:val>
            <c:numRef>
              <c:extLst>
                <c:ext xmlns:c15="http://schemas.microsoft.com/office/drawing/2012/chart" uri="{02D57815-91ED-43cb-92C2-25804820EDAC}">
                  <c15:fullRef>
                    <c15:sqref>'10+_SUB''s_2024'!$P$7:$P$18</c15:sqref>
                  </c15:fullRef>
                </c:ext>
              </c:extLst>
              <c:f>('10+_SUB''s_2024'!$P$7:$P$16,'10+_SUB''s_2024'!$P$18)</c:f>
              <c:numCache>
                <c:formatCode>0.00</c:formatCode>
                <c:ptCount val="11"/>
                <c:pt idx="0">
                  <c:v>5.6013179571663922</c:v>
                </c:pt>
                <c:pt idx="1">
                  <c:v>5.8484349258649093</c:v>
                </c:pt>
                <c:pt idx="2">
                  <c:v>3.9538714991762767</c:v>
                </c:pt>
                <c:pt idx="3">
                  <c:v>5.6836902800658979</c:v>
                </c:pt>
                <c:pt idx="4">
                  <c:v>5.8484349258649093</c:v>
                </c:pt>
                <c:pt idx="5">
                  <c:v>4.8599670510708401</c:v>
                </c:pt>
                <c:pt idx="6">
                  <c:v>3.4596375617792421</c:v>
                </c:pt>
                <c:pt idx="7">
                  <c:v>4.9423393739703458</c:v>
                </c:pt>
                <c:pt idx="8">
                  <c:v>4.8599670510708401</c:v>
                </c:pt>
                <c:pt idx="9">
                  <c:v>4.8599670510708401</c:v>
                </c:pt>
                <c:pt idx="10">
                  <c:v>50.082372322899509</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10 Subprefeituras mais demandadas no mês de OUTUBRO de 2024</a:t>
            </a:r>
          </a:p>
        </c:rich>
      </c:tx>
      <c:layout>
        <c:manualLayout>
          <c:xMode val="edge"/>
          <c:yMode val="edge"/>
          <c:x val="0.1304324757546258"/>
          <c:y val="2.6730781161663074E-2"/>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'10+_Subprefeituras__OUT_24'!$B$6</c:f>
              <c:strCache>
                <c:ptCount val="1"/>
                <c:pt idx="0">
                  <c:v>out/24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'10+_Subprefeituras__OUT_24'!$A$7:$A$16</c:f>
              <c:strCache>
                <c:ptCount val="10"/>
                <c:pt idx="0">
                  <c:v>Sé</c:v>
                </c:pt>
                <c:pt idx="1">
                  <c:v>Vila Mariana</c:v>
                </c:pt>
                <c:pt idx="2">
                  <c:v>Mooca</c:v>
                </c:pt>
                <c:pt idx="3">
                  <c:v>Lapa</c:v>
                </c:pt>
                <c:pt idx="4">
                  <c:v>Butantã</c:v>
                </c:pt>
                <c:pt idx="5">
                  <c:v>Ipiranga</c:v>
                </c:pt>
                <c:pt idx="6">
                  <c:v>Pirituba/Jaraguá</c:v>
                </c:pt>
                <c:pt idx="7">
                  <c:v>Santo Amaro</c:v>
                </c:pt>
                <c:pt idx="8">
                  <c:v>Pinheiros</c:v>
                </c:pt>
                <c:pt idx="9">
                  <c:v>Itaquera</c:v>
                </c:pt>
              </c:strCache>
            </c:strRef>
          </c:cat>
          <c:val>
            <c:numRef>
              <c:f>'10+_Subprefeituras__OUT_24'!$B$7:$B$16</c:f>
              <c:numCache>
                <c:formatCode>General</c:formatCode>
                <c:ptCount val="10"/>
                <c:pt idx="0">
                  <c:v>71</c:v>
                </c:pt>
                <c:pt idx="1">
                  <c:v>71</c:v>
                </c:pt>
                <c:pt idx="2">
                  <c:v>69</c:v>
                </c:pt>
                <c:pt idx="3">
                  <c:v>68</c:v>
                </c:pt>
                <c:pt idx="4">
                  <c:v>60</c:v>
                </c:pt>
                <c:pt idx="5">
                  <c:v>59</c:v>
                </c:pt>
                <c:pt idx="6">
                  <c:v>59</c:v>
                </c:pt>
                <c:pt idx="7">
                  <c:v>59</c:v>
                </c:pt>
                <c:pt idx="8">
                  <c:v>53</c:v>
                </c:pt>
                <c:pt idx="9">
                  <c:v>51</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t-BR"/>
              <a:t>Denúncias</a:t>
            </a:r>
            <a:r>
              <a:rPr lang="pt-BR" baseline="0"/>
              <a:t> - Unidades PMSP - OUTUBRO/2024</a:t>
            </a:r>
            <a:endParaRPr lang="pt-B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Denúncia_Unidades_Mensal_2024!$A$4:$A$73</c:f>
              <c:strCache>
                <c:ptCount val="70"/>
                <c:pt idx="0">
                  <c:v>Agência Reguladora de Serviços Públicos do Município de São Paulo</c:v>
                </c:pt>
                <c:pt idx="1">
                  <c:v>AHMSP Autarquia Hospitalar Municipal</c:v>
                </c:pt>
                <c:pt idx="2">
                  <c:v>Casa Civil</c:v>
                </c:pt>
                <c:pt idx="3">
                  <c:v>Companhia de Engenharia de Tráfego - CET</c:v>
                </c:pt>
                <c:pt idx="4">
                  <c:v>Companhia Metropolitana de Habitação - COHAB</c:v>
                </c:pt>
                <c:pt idx="5">
                  <c:v>Controladoria Geral do Município</c:v>
                </c:pt>
                <c:pt idx="6">
                  <c:v>Não identificado*</c:v>
                </c:pt>
                <c:pt idx="7">
                  <c:v>Órgão externo</c:v>
                </c:pt>
                <c:pt idx="8">
                  <c:v>Procuradoria Geral do Município</c:v>
                </c:pt>
                <c:pt idx="9">
                  <c:v>São Paulo Obras - SPObras</c:v>
                </c:pt>
                <c:pt idx="10">
                  <c:v>São Paulo Transportes - SPTRANS</c:v>
                </c:pt>
                <c:pt idx="11">
                  <c:v>Secretaria de Relações Institucionais</c:v>
                </c:pt>
                <c:pt idx="12">
                  <c:v>Secretaria de Relações Internacionais</c:v>
                </c:pt>
                <c:pt idx="13">
                  <c:v>Secretaria do Governo Municipal</c:v>
                </c:pt>
                <c:pt idx="14">
                  <c:v>Secretaria Executiva de Limpeza Urbana</c:v>
                </c:pt>
                <c:pt idx="15">
                  <c:v>Secretaria Executiva de Mudanças Climáticas</c:v>
                </c:pt>
                <c:pt idx="16">
                  <c:v>Secretaria Municipal da Fazenda</c:v>
                </c:pt>
                <c:pt idx="17">
                  <c:v>Secretaria Municipal da Pessoa com Deficiência</c:v>
                </c:pt>
                <c:pt idx="18">
                  <c:v>Secretaria Municipal da Saúde</c:v>
                </c:pt>
                <c:pt idx="19">
                  <c:v>Secretaria Municipal das Subprefeituras</c:v>
                </c:pt>
                <c:pt idx="20">
                  <c:v>Secretaria Municipal de Assistência e Desenvolvimento Social</c:v>
                </c:pt>
                <c:pt idx="21">
                  <c:v>Secretaria Executiva de Comunicação</c:v>
                </c:pt>
                <c:pt idx="22">
                  <c:v>Secretaria Municipal de Cultura</c:v>
                </c:pt>
                <c:pt idx="23">
                  <c:v>Secretaria Municipal de Desenvolvimento Econômico e Trabalho</c:v>
                </c:pt>
                <c:pt idx="24">
                  <c:v>Secretaria Municipal de Direitos Humanos e Cidadania</c:v>
                </c:pt>
                <c:pt idx="25">
                  <c:v>Secretaria Municipal de Educação</c:v>
                </c:pt>
                <c:pt idx="26">
                  <c:v>Secretaria Municipal de Esportes e Lazer</c:v>
                </c:pt>
                <c:pt idx="27">
                  <c:v>Secretaria Municipal de Gestão</c:v>
                </c:pt>
                <c:pt idx="28">
                  <c:v>Secretaria Municipal de Habitação</c:v>
                </c:pt>
                <c:pt idx="29">
                  <c:v>Secretaria Municipal de Infraestrutura Urbana e Obras</c:v>
                </c:pt>
                <c:pt idx="30">
                  <c:v>Secretaria Municipal de Inovação e Tecnologia</c:v>
                </c:pt>
                <c:pt idx="31">
                  <c:v>Secretaria Municipal de Justiça</c:v>
                </c:pt>
                <c:pt idx="32">
                  <c:v>Secretaria Municipal de Mobilidade e Trânsito</c:v>
                </c:pt>
                <c:pt idx="33">
                  <c:v>Secretaria Municipal de Segurança Urbana</c:v>
                </c:pt>
                <c:pt idx="34">
                  <c:v>Secretaria Municipal de Turismo</c:v>
                </c:pt>
                <c:pt idx="35">
                  <c:v>Secretaria Municipal de Urbanismo e Licenciamento</c:v>
                </c:pt>
                <c:pt idx="36">
                  <c:v>Secretaria Municipal do Verde e Meio Ambiente</c:v>
                </c:pt>
                <c:pt idx="37">
                  <c:v>Subprefeitura Aricanduva</c:v>
                </c:pt>
                <c:pt idx="38">
                  <c:v>Subprefeitura Butantã</c:v>
                </c:pt>
                <c:pt idx="39">
                  <c:v>Subprefeitura Campo Limpo</c:v>
                </c:pt>
                <c:pt idx="40">
                  <c:v>Subprefeitura Capela do Socorro</c:v>
                </c:pt>
                <c:pt idx="41">
                  <c:v>Subprefeitura Casa Verde</c:v>
                </c:pt>
                <c:pt idx="42">
                  <c:v>Subprefeitura Cidade Ademar</c:v>
                </c:pt>
                <c:pt idx="43">
                  <c:v>Subprefeitura Cidade Tiradentes</c:v>
                </c:pt>
                <c:pt idx="44">
                  <c:v>Subprefeitura Ermelino Matarazzo</c:v>
                </c:pt>
                <c:pt idx="45">
                  <c:v>Subprefeitura Freguesia/Brasilândia</c:v>
                </c:pt>
                <c:pt idx="46">
                  <c:v>Subprefeitura Guaianases</c:v>
                </c:pt>
                <c:pt idx="47">
                  <c:v>Subprefeitura Ipiranga</c:v>
                </c:pt>
                <c:pt idx="48">
                  <c:v>Subprefeitura Itaim Paulista</c:v>
                </c:pt>
                <c:pt idx="49">
                  <c:v>Subprefeitura Itaquera</c:v>
                </c:pt>
                <c:pt idx="50">
                  <c:v>Subprefeitura Jabaquara</c:v>
                </c:pt>
                <c:pt idx="51">
                  <c:v>Subprefeitura Jaçanã/Tremembé</c:v>
                </c:pt>
                <c:pt idx="52">
                  <c:v>Subprefeitura Lapa</c:v>
                </c:pt>
                <c:pt idx="53">
                  <c:v>Subprefeitura M'Boi Mirim</c:v>
                </c:pt>
                <c:pt idx="54">
                  <c:v>Subprefeitura Mooca</c:v>
                </c:pt>
                <c:pt idx="55">
                  <c:v>Subprefeitura Parelheiros</c:v>
                </c:pt>
                <c:pt idx="56">
                  <c:v>Subprefeitura Penha</c:v>
                </c:pt>
                <c:pt idx="57">
                  <c:v>Subprefeitura Perus</c:v>
                </c:pt>
                <c:pt idx="58">
                  <c:v>Subprefeitura Pinheiros</c:v>
                </c:pt>
                <c:pt idx="59">
                  <c:v>Subprefeitura Pirituba/Jaraguá</c:v>
                </c:pt>
                <c:pt idx="60">
                  <c:v>Subprefeitura Santana/Tucuruvi</c:v>
                </c:pt>
                <c:pt idx="61">
                  <c:v>Subprefeitura Santo Amaro</c:v>
                </c:pt>
                <c:pt idx="62">
                  <c:v>Subprefeitura São Mateus</c:v>
                </c:pt>
                <c:pt idx="63">
                  <c:v>Subprefeitura São Miguel Paulista</c:v>
                </c:pt>
                <c:pt idx="64">
                  <c:v>Subprefeitura Sapopemba</c:v>
                </c:pt>
                <c:pt idx="65">
                  <c:v>Subprefeitura Sé</c:v>
                </c:pt>
                <c:pt idx="66">
                  <c:v>Subprefeitura Vila Maria/Vila Guilherme</c:v>
                </c:pt>
                <c:pt idx="67">
                  <c:v>Subprefeitura Vila Mariana</c:v>
                </c:pt>
                <c:pt idx="68">
                  <c:v>Subprefeitura Vila Prudente</c:v>
                </c:pt>
                <c:pt idx="69">
                  <c:v>Canceladas</c:v>
                </c:pt>
              </c:strCache>
            </c:strRef>
          </c:cat>
          <c:val>
            <c:numRef>
              <c:f>Denúncia_Unidades_Mensal_2024!$D$4:$D$73</c:f>
              <c:numCache>
                <c:formatCode>General</c:formatCode>
                <c:ptCount val="70"/>
                <c:pt idx="0">
                  <c:v>5</c:v>
                </c:pt>
                <c:pt idx="1">
                  <c:v>0</c:v>
                </c:pt>
                <c:pt idx="2">
                  <c:v>0</c:v>
                </c:pt>
                <c:pt idx="3">
                  <c:v>3</c:v>
                </c:pt>
                <c:pt idx="4">
                  <c:v>0</c:v>
                </c:pt>
                <c:pt idx="5">
                  <c:v>0</c:v>
                </c:pt>
                <c:pt idx="6">
                  <c:v>79</c:v>
                </c:pt>
                <c:pt idx="7">
                  <c:v>3</c:v>
                </c:pt>
                <c:pt idx="8">
                  <c:v>1</c:v>
                </c:pt>
                <c:pt idx="9">
                  <c:v>0</c:v>
                </c:pt>
                <c:pt idx="10">
                  <c:v>14</c:v>
                </c:pt>
                <c:pt idx="11">
                  <c:v>0</c:v>
                </c:pt>
                <c:pt idx="12">
                  <c:v>0</c:v>
                </c:pt>
                <c:pt idx="13">
                  <c:v>2</c:v>
                </c:pt>
                <c:pt idx="14">
                  <c:v>1</c:v>
                </c:pt>
                <c:pt idx="15">
                  <c:v>0</c:v>
                </c:pt>
                <c:pt idx="16">
                  <c:v>0</c:v>
                </c:pt>
                <c:pt idx="17">
                  <c:v>0</c:v>
                </c:pt>
                <c:pt idx="18">
                  <c:v>82</c:v>
                </c:pt>
                <c:pt idx="19">
                  <c:v>3</c:v>
                </c:pt>
                <c:pt idx="20">
                  <c:v>32</c:v>
                </c:pt>
                <c:pt idx="21">
                  <c:v>0</c:v>
                </c:pt>
                <c:pt idx="22">
                  <c:v>10</c:v>
                </c:pt>
                <c:pt idx="23">
                  <c:v>3</c:v>
                </c:pt>
                <c:pt idx="24">
                  <c:v>17</c:v>
                </c:pt>
                <c:pt idx="25">
                  <c:v>110</c:v>
                </c:pt>
                <c:pt idx="26">
                  <c:v>1</c:v>
                </c:pt>
                <c:pt idx="27">
                  <c:v>0</c:v>
                </c:pt>
                <c:pt idx="28">
                  <c:v>2</c:v>
                </c:pt>
                <c:pt idx="29">
                  <c:v>0</c:v>
                </c:pt>
                <c:pt idx="30">
                  <c:v>5</c:v>
                </c:pt>
                <c:pt idx="31">
                  <c:v>0</c:v>
                </c:pt>
                <c:pt idx="32">
                  <c:v>0</c:v>
                </c:pt>
                <c:pt idx="33">
                  <c:v>19</c:v>
                </c:pt>
                <c:pt idx="34">
                  <c:v>1</c:v>
                </c:pt>
                <c:pt idx="35">
                  <c:v>2</c:v>
                </c:pt>
                <c:pt idx="36">
                  <c:v>3</c:v>
                </c:pt>
                <c:pt idx="37">
                  <c:v>0</c:v>
                </c:pt>
                <c:pt idx="38">
                  <c:v>22</c:v>
                </c:pt>
                <c:pt idx="39">
                  <c:v>0</c:v>
                </c:pt>
                <c:pt idx="40">
                  <c:v>0</c:v>
                </c:pt>
                <c:pt idx="41">
                  <c:v>1</c:v>
                </c:pt>
                <c:pt idx="42">
                  <c:v>0</c:v>
                </c:pt>
                <c:pt idx="43">
                  <c:v>2</c:v>
                </c:pt>
                <c:pt idx="44">
                  <c:v>0</c:v>
                </c:pt>
                <c:pt idx="45">
                  <c:v>0</c:v>
                </c:pt>
                <c:pt idx="46">
                  <c:v>1</c:v>
                </c:pt>
                <c:pt idx="47">
                  <c:v>1</c:v>
                </c:pt>
                <c:pt idx="48">
                  <c:v>0</c:v>
                </c:pt>
                <c:pt idx="49">
                  <c:v>2</c:v>
                </c:pt>
                <c:pt idx="50">
                  <c:v>0</c:v>
                </c:pt>
                <c:pt idx="51">
                  <c:v>3</c:v>
                </c:pt>
                <c:pt idx="52">
                  <c:v>0</c:v>
                </c:pt>
                <c:pt idx="53">
                  <c:v>0</c:v>
                </c:pt>
                <c:pt idx="54">
                  <c:v>2</c:v>
                </c:pt>
                <c:pt idx="55">
                  <c:v>1</c:v>
                </c:pt>
                <c:pt idx="56">
                  <c:v>3</c:v>
                </c:pt>
                <c:pt idx="57">
                  <c:v>0</c:v>
                </c:pt>
                <c:pt idx="58">
                  <c:v>1</c:v>
                </c:pt>
                <c:pt idx="59">
                  <c:v>1</c:v>
                </c:pt>
                <c:pt idx="60">
                  <c:v>0</c:v>
                </c:pt>
                <c:pt idx="61">
                  <c:v>0</c:v>
                </c:pt>
                <c:pt idx="62">
                  <c:v>1</c:v>
                </c:pt>
                <c:pt idx="63">
                  <c:v>4</c:v>
                </c:pt>
                <c:pt idx="64">
                  <c:v>0</c:v>
                </c:pt>
                <c:pt idx="65">
                  <c:v>0</c:v>
                </c:pt>
                <c:pt idx="66">
                  <c:v>2</c:v>
                </c:pt>
                <c:pt idx="67">
                  <c:v>0</c:v>
                </c:pt>
                <c:pt idx="68">
                  <c:v>3</c:v>
                </c:pt>
                <c:pt idx="69">
                  <c:v>0</c:v>
                </c:pt>
              </c:numCache>
            </c:numRef>
          </c:val>
          <c:extLst>
            <c:ext xmlns:c16="http://schemas.microsoft.com/office/drawing/2014/chart" uri="{C3380CC4-5D6E-409C-BE32-E72D297353CC}">
              <c16:uniqueId val="{00000000-D516-4320-829B-BAE381AF408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800" b="1" i="0" baseline="0">
                <a:effectLst/>
              </a:rPr>
              <a:t>Denúncias OUTUBRO/2024</a:t>
            </a:r>
            <a:endParaRPr lang="pt-BR">
              <a:effectLst/>
            </a:endParaRPr>
          </a:p>
        </c:rich>
      </c:tx>
      <c:layout>
        <c:manualLayout>
          <c:xMode val="edge"/>
          <c:yMode val="edge"/>
          <c:x val="0.20108176100628933"/>
          <c:y val="2.565929573651607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Denúncia_Unidades_Mensal_2024!$A$76:$D$76</c:f>
              <c:strCache>
                <c:ptCount val="4"/>
                <c:pt idx="0">
                  <c:v>DEFERIDAS</c:v>
                </c:pt>
                <c:pt idx="1">
                  <c:v>INDEFERIDAS</c:v>
                </c:pt>
                <c:pt idx="2">
                  <c:v>CANCELADAS</c:v>
                </c:pt>
                <c:pt idx="3">
                  <c:v>TOTAL</c:v>
                </c:pt>
              </c:strCache>
            </c:strRef>
          </c:cat>
          <c:val>
            <c:numRef>
              <c:f>Denúncia_Unidades_Mensal_2024!$A$77:$D$77</c:f>
              <c:numCache>
                <c:formatCode>General</c:formatCode>
                <c:ptCount val="4"/>
                <c:pt idx="0">
                  <c:v>215</c:v>
                </c:pt>
                <c:pt idx="1">
                  <c:v>233</c:v>
                </c:pt>
                <c:pt idx="2">
                  <c:v>0</c:v>
                </c:pt>
                <c:pt idx="3">
                  <c:v>448</c:v>
                </c:pt>
              </c:numCache>
            </c:numRef>
          </c:val>
          <c:extLst>
            <c:ext xmlns:c16="http://schemas.microsoft.com/office/drawing/2014/chart" uri="{C3380CC4-5D6E-409C-BE32-E72D297353CC}">
              <c16:uniqueId val="{00000000-8F07-48CB-9C35-B5A07FCB663A}"/>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- 2024</a:t>
            </a:r>
          </a:p>
        </c:rich>
      </c:tx>
      <c:overlay val="0"/>
      <c:spPr>
        <a:noFill/>
        <a:ln>
          <a:noFill/>
        </a:ln>
      </c:spPr>
    </c:title>
    <c:autoTitleDeleted val="0"/>
    <c:plotArea>
      <c:layout/>
      <c:lineChart>
        <c:grouping val="standard"/>
        <c:varyColors val="0"/>
        <c:ser>
          <c:idx val="0"/>
          <c:order val="0"/>
          <c:tx>
            <c:strRef>
              <c:f>Denúncia_Protocolos_2024!$A$6:$A$6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Denúncia_Protocolos_2024!$B$6:$M$6</c:f>
              <c:numCache>
                <c:formatCode>General</c:formatCode>
                <c:ptCount val="12"/>
                <c:pt idx="2">
                  <c:v>215</c:v>
                </c:pt>
                <c:pt idx="3">
                  <c:v>170</c:v>
                </c:pt>
                <c:pt idx="4">
                  <c:v>174</c:v>
                </c:pt>
                <c:pt idx="5">
                  <c:v>140</c:v>
                </c:pt>
                <c:pt idx="6">
                  <c:v>194</c:v>
                </c:pt>
                <c:pt idx="7">
                  <c:v>176</c:v>
                </c:pt>
                <c:pt idx="8">
                  <c:v>189</c:v>
                </c:pt>
                <c:pt idx="9">
                  <c:v>112</c:v>
                </c:pt>
                <c:pt idx="10">
                  <c:v>109</c:v>
                </c:pt>
                <c:pt idx="11">
                  <c:v>127</c:v>
                </c:pt>
              </c:numCache>
            </c:numRef>
          </c:val>
          <c:smooth val="0"/>
          <c:extLst>
            <c:ext xmlns:c16="http://schemas.microsoft.com/office/drawing/2014/chart" uri="{C3380CC4-5D6E-409C-BE32-E72D297353CC}">
              <c16:uniqueId val="{00000003-FCAB-49E0-97E5-71BAE31A0B86}"/>
            </c:ext>
          </c:extLst>
        </c:ser>
        <c:ser>
          <c:idx val="1"/>
          <c:order val="1"/>
          <c:tx>
            <c:strRef>
              <c:f>Denúncia_Protocolos_2024!$A$7:$A$7</c:f>
              <c:strCache>
                <c:ptCount val="1"/>
                <c:pt idx="0">
                  <c:v>Indeferidas</c:v>
                </c:pt>
              </c:strCache>
            </c:strRef>
          </c:tx>
          <c:spPr>
            <a:ln>
              <a:noFill/>
            </a:ln>
          </c:spPr>
          <c:marker>
            <c:symbol val="circle"/>
            <c:size val="6"/>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Denúncia_Protocolos_2024!$B$7:$M$7</c:f>
              <c:numCache>
                <c:formatCode>General</c:formatCode>
                <c:ptCount val="12"/>
                <c:pt idx="2">
                  <c:v>233</c:v>
                </c:pt>
                <c:pt idx="3">
                  <c:v>214</c:v>
                </c:pt>
                <c:pt idx="4">
                  <c:v>188</c:v>
                </c:pt>
                <c:pt idx="5">
                  <c:v>185</c:v>
                </c:pt>
                <c:pt idx="6">
                  <c:v>169</c:v>
                </c:pt>
                <c:pt idx="7">
                  <c:v>162</c:v>
                </c:pt>
                <c:pt idx="8">
                  <c:v>190</c:v>
                </c:pt>
                <c:pt idx="9">
                  <c:v>143</c:v>
                </c:pt>
                <c:pt idx="10">
                  <c:v>102</c:v>
                </c:pt>
                <c:pt idx="11">
                  <c:v>70</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- 2024</a:t>
            </a:r>
          </a:p>
        </c:rich>
      </c:tx>
      <c:overlay val="0"/>
      <c:spPr>
        <a:noFill/>
        <a:ln>
          <a:noFill/>
        </a:ln>
      </c:spPr>
    </c:title>
    <c:autoTitleDeleted val="0"/>
    <c:plotArea>
      <c:layout/>
      <c:lineChart>
        <c:grouping val="standard"/>
        <c:varyColors val="0"/>
        <c:ser>
          <c:idx val="0"/>
          <c:order val="0"/>
          <c:tx>
            <c:strRef>
              <c:f>Denúncia_Protocolos_2024!$A$10:$A$10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Denúncia_Protocolos_2024!$B$10:$M$10</c:f>
              <c:numCache>
                <c:formatCode>General</c:formatCode>
                <c:ptCount val="12"/>
                <c:pt idx="2">
                  <c:v>448</c:v>
                </c:pt>
                <c:pt idx="3">
                  <c:v>395</c:v>
                </c:pt>
                <c:pt idx="4">
                  <c:v>368</c:v>
                </c:pt>
                <c:pt idx="5">
                  <c:v>325</c:v>
                </c:pt>
                <c:pt idx="6">
                  <c:v>366</c:v>
                </c:pt>
                <c:pt idx="7">
                  <c:v>341</c:v>
                </c:pt>
                <c:pt idx="8">
                  <c:v>397</c:v>
                </c:pt>
                <c:pt idx="9">
                  <c:v>362</c:v>
                </c:pt>
                <c:pt idx="10">
                  <c:v>230</c:v>
                </c:pt>
                <c:pt idx="11">
                  <c:v>205</c:v>
                </c:pt>
              </c:numCache>
            </c:numRef>
          </c:val>
          <c:smooth val="0"/>
          <c:extLst>
            <c:ext xmlns:c16="http://schemas.microsoft.com/office/drawing/2014/chart" uri="{C3380CC4-5D6E-409C-BE32-E72D297353CC}">
              <c16:uniqueId val="{0000000B-6C57-4E20-AC4D-B4C20E59AF66}"/>
            </c:ext>
          </c:extLst>
        </c:ser>
        <c:ser>
          <c:idx val="1"/>
          <c:order val="1"/>
          <c:tx>
            <c:strRef>
              <c:f>Denúncia_Protocolos_2024!$A$13:$A$13</c:f>
              <c:strCache>
                <c:ptCount val="1"/>
                <c:pt idx="0">
                  <c:v>Reclassificadas</c:v>
                </c:pt>
              </c:strCache>
            </c:strRef>
          </c:tx>
          <c:spPr>
            <a:ln>
              <a:noFill/>
            </a:ln>
          </c:spPr>
          <c:marker>
            <c:symbol val="circle"/>
            <c:size val="7"/>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Denúncia_Protocolos_2024!$B$13:$M$13</c:f>
              <c:numCache>
                <c:formatCode>General</c:formatCode>
                <c:ptCount val="12"/>
                <c:pt idx="2">
                  <c:v>499</c:v>
                </c:pt>
                <c:pt idx="3">
                  <c:v>441</c:v>
                </c:pt>
                <c:pt idx="4">
                  <c:v>446</c:v>
                </c:pt>
                <c:pt idx="5">
                  <c:v>381</c:v>
                </c:pt>
                <c:pt idx="6">
                  <c:v>333</c:v>
                </c:pt>
                <c:pt idx="7">
                  <c:v>370</c:v>
                </c:pt>
                <c:pt idx="8">
                  <c:v>410</c:v>
                </c:pt>
                <c:pt idx="9">
                  <c:v>110</c:v>
                </c:pt>
                <c:pt idx="10">
                  <c:v>91</c:v>
                </c:pt>
                <c:pt idx="11">
                  <c:v>78</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2024</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Denúncia_Protocolos_2024!$N$4:$N$4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Denúncia_Protocolos_2024!$A$6:$A$7</c:f>
              <c:strCache>
                <c:ptCount val="2"/>
                <c:pt idx="0">
                  <c:v>Deferidas</c:v>
                </c:pt>
                <c:pt idx="1">
                  <c:v>Indeferidas</c:v>
                </c:pt>
              </c:strCache>
            </c:strRef>
          </c:cat>
          <c:val>
            <c:numRef>
              <c:f>Denúncia_Protocolos_2024!$N$6:$N$7</c:f>
              <c:numCache>
                <c:formatCode>General</c:formatCode>
                <c:ptCount val="2"/>
                <c:pt idx="0">
                  <c:v>1606</c:v>
                </c:pt>
                <c:pt idx="1">
                  <c:v>1656</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2024 -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Denúncia_Protocolos_2024!$A$48:$A$48</c:f>
              <c:strCache>
                <c:ptCount val="1"/>
                <c:pt idx="0">
                  <c:v>Total indeferidas</c:v>
                </c:pt>
              </c:strCache>
            </c:strRef>
          </c:tx>
          <c:spPr>
            <a:solidFill>
              <a:srgbClr val="ED7D31"/>
            </a:solidFill>
            <a:ln>
              <a:noFill/>
            </a:ln>
          </c:spPr>
          <c:invertIfNegative val="0"/>
          <c:cat>
            <c:strRef>
              <c:f>Denúncia_Protocolos_2024!$B$34:$H$34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Denúncia_Protocolos_2024!$B$48:$H$48</c:f>
              <c:numCache>
                <c:formatCode>General</c:formatCode>
                <c:ptCount val="7"/>
                <c:pt idx="0">
                  <c:v>225</c:v>
                </c:pt>
                <c:pt idx="1">
                  <c:v>87</c:v>
                </c:pt>
                <c:pt idx="2">
                  <c:v>653</c:v>
                </c:pt>
                <c:pt idx="3">
                  <c:v>86</c:v>
                </c:pt>
                <c:pt idx="4">
                  <c:v>315</c:v>
                </c:pt>
                <c:pt idx="5">
                  <c:v>290</c:v>
                </c:pt>
                <c:pt idx="6">
                  <c:v>1656</c:v>
                </c:pt>
              </c:numCache>
            </c:numRef>
          </c:val>
          <c:extLst>
            <c:ext xmlns:c16="http://schemas.microsoft.com/office/drawing/2014/chart" uri="{C3380CC4-5D6E-409C-BE32-E72D297353CC}">
              <c16:uniqueId val="{00000000-5D11-4691-8A1E-F44C48DDE3EC}"/>
            </c:ext>
          </c:extLst>
        </c:ser>
        <c:ser>
          <c:idx val="1"/>
          <c:order val="1"/>
          <c:tx>
            <c:strRef>
              <c:f>Denúncia_Protocolos_2024!$A$63:$A$63</c:f>
              <c:strCache>
                <c:ptCount val="1"/>
                <c:pt idx="0">
                  <c:v>Total deferidas</c:v>
                </c:pt>
              </c:strCache>
            </c:strRef>
          </c:tx>
          <c:spPr>
            <a:solidFill>
              <a:srgbClr val="BED1EA"/>
            </a:solidFill>
            <a:ln>
              <a:noFill/>
            </a:ln>
          </c:spPr>
          <c:invertIfNegative val="0"/>
          <c:cat>
            <c:strRef>
              <c:f>Denúncia_Protocolos_2024!$B$34:$H$34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Denúncia_Protocolos_2024!$B$63:$H$63</c:f>
              <c:numCache>
                <c:formatCode>General</c:formatCode>
                <c:ptCount val="7"/>
                <c:pt idx="0">
                  <c:v>95</c:v>
                </c:pt>
                <c:pt idx="1">
                  <c:v>122</c:v>
                </c:pt>
                <c:pt idx="2">
                  <c:v>688</c:v>
                </c:pt>
                <c:pt idx="3">
                  <c:v>42</c:v>
                </c:pt>
                <c:pt idx="4">
                  <c:v>335</c:v>
                </c:pt>
                <c:pt idx="5">
                  <c:v>324</c:v>
                </c:pt>
                <c:pt idx="6">
                  <c:v>1606</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Denúncia_Protocolos_2024!$Q$4</c:f>
              <c:strCache>
                <c:ptCount val="1"/>
                <c:pt idx="0">
                  <c:v>% Total 2024</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Denúncia_Protocolos_2024!$A$6:$A$13</c15:sqref>
                  </c15:fullRef>
                </c:ext>
              </c:extLst>
              <c:f>(Denúncia_Protocolos_2024!$A$6:$A$8,Denúncia_Protocolos_2024!$A$13)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Denúncia_Protocolos_2024!$Q$6:$Q$13</c15:sqref>
                  </c15:fullRef>
                </c:ext>
              </c:extLst>
              <c:f>(Denúncia_Protocolos_2024!$Q$6:$Q$8,Denúncia_Protocolos_2024!$Q$13)</c:f>
              <c:numCache>
                <c:formatCode>0.00</c:formatCode>
                <c:ptCount val="4"/>
                <c:pt idx="0">
                  <c:v>24.348089751364462</c:v>
                </c:pt>
                <c:pt idx="1">
                  <c:v>25.106124924196482</c:v>
                </c:pt>
                <c:pt idx="2">
                  <c:v>2.6531231049120678</c:v>
                </c:pt>
                <c:pt idx="3">
                  <c:v>47.89266221952699</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2024</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'e-SIC_2024'!$B$5:$B$5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'e-SIC_2024'!$B$6:$B$17</c:f>
              <c:numCache>
                <c:formatCode>#,##0</c:formatCode>
                <c:ptCount val="12"/>
                <c:pt idx="0">
                  <c:v>564</c:v>
                </c:pt>
                <c:pt idx="1">
                  <c:v>688</c:v>
                </c:pt>
                <c:pt idx="2">
                  <c:v>634</c:v>
                </c:pt>
                <c:pt idx="3">
                  <c:v>882</c:v>
                </c:pt>
                <c:pt idx="4">
                  <c:v>556</c:v>
                </c:pt>
                <c:pt idx="5">
                  <c:v>604</c:v>
                </c:pt>
                <c:pt idx="6">
                  <c:v>600</c:v>
                </c:pt>
                <c:pt idx="7">
                  <c:v>652</c:v>
                </c:pt>
                <c:pt idx="8">
                  <c:v>736</c:v>
                </c:pt>
                <c:pt idx="9">
                  <c:v>612</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'e-SIC_2024'!$C$5:$C$5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'e-SIC_2024'!$C$6:$C$17</c:f>
              <c:numCache>
                <c:formatCode>0.00</c:formatCode>
                <c:ptCount val="12"/>
                <c:pt idx="0">
                  <c:v>27.89115646258503</c:v>
                </c:pt>
                <c:pt idx="1">
                  <c:v>21.98581560283688</c:v>
                </c:pt>
                <c:pt idx="2">
                  <c:v>-7.8488372093023253</c:v>
                </c:pt>
                <c:pt idx="3">
                  <c:v>39.116719242902207</c:v>
                </c:pt>
                <c:pt idx="4">
                  <c:v>-36.961451247165535</c:v>
                </c:pt>
                <c:pt idx="5">
                  <c:v>8.6330935251798557</c:v>
                </c:pt>
                <c:pt idx="6">
                  <c:v>-0.66225165562913912</c:v>
                </c:pt>
                <c:pt idx="7">
                  <c:v>8.6666666666666679</c:v>
                </c:pt>
                <c:pt idx="8">
                  <c:v>12.883435582822086</c:v>
                </c:pt>
                <c:pt idx="9">
                  <c:v>-16.847826086956523</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2024</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'e-SIC_2024'!$P$104:$P$104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'e-SIC_2024'!$A$105:$A$114</c:f>
              <c:strCache>
                <c:ptCount val="10"/>
                <c:pt idx="0">
                  <c:v>SMS</c:v>
                </c:pt>
                <c:pt idx="1">
                  <c:v>CET</c:v>
                </c:pt>
                <c:pt idx="2">
                  <c:v>SF</c:v>
                </c:pt>
                <c:pt idx="3">
                  <c:v>SPTrans</c:v>
                </c:pt>
                <c:pt idx="4">
                  <c:v>SME</c:v>
                </c:pt>
                <c:pt idx="5">
                  <c:v>SMSUB</c:v>
                </c:pt>
                <c:pt idx="6">
                  <c:v>SMUL</c:v>
                </c:pt>
                <c:pt idx="7">
                  <c:v>SEGES</c:v>
                </c:pt>
                <c:pt idx="8">
                  <c:v>COHAB</c:v>
                </c:pt>
                <c:pt idx="9">
                  <c:v>SMC</c:v>
                </c:pt>
              </c:strCache>
            </c:strRef>
          </c:cat>
          <c:val>
            <c:numRef>
              <c:f>'e-SIC_2024'!$N$105:$N$114</c:f>
              <c:numCache>
                <c:formatCode>General</c:formatCode>
                <c:ptCount val="10"/>
                <c:pt idx="0">
                  <c:v>1144</c:v>
                </c:pt>
                <c:pt idx="1">
                  <c:v>427</c:v>
                </c:pt>
                <c:pt idx="2">
                  <c:v>371</c:v>
                </c:pt>
                <c:pt idx="3">
                  <c:v>370</c:v>
                </c:pt>
                <c:pt idx="4">
                  <c:v>359</c:v>
                </c:pt>
                <c:pt idx="5">
                  <c:v>270</c:v>
                </c:pt>
                <c:pt idx="6">
                  <c:v>221</c:v>
                </c:pt>
                <c:pt idx="7">
                  <c:v>187</c:v>
                </c:pt>
                <c:pt idx="8">
                  <c:v>182</c:v>
                </c:pt>
                <c:pt idx="9">
                  <c:v>166</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OUTUBRO 2024</a:t>
            </a:r>
          </a:p>
        </c:rich>
      </c:tx>
      <c:overlay val="0"/>
      <c:spPr>
        <a:noFill/>
        <a:ln>
          <a:noFill/>
        </a:ln>
      </c:spPr>
    </c:title>
    <c:autoTitleDeleted val="0"/>
    <c:plotArea>
      <c:layout/>
      <c:areaChart>
        <c:grouping val="standard"/>
        <c:varyColors val="0"/>
        <c:ser>
          <c:idx val="0"/>
          <c:order val="0"/>
          <c:tx>
            <c:strRef>
              <c:f>'e-SIC_2024'!$V$22</c:f>
              <c:strCache>
                <c:ptCount val="1"/>
                <c:pt idx="0">
                  <c:v>out/24</c:v>
                </c:pt>
              </c:strCache>
            </c:strRef>
          </c:tx>
          <c:spPr>
            <a:solidFill>
              <a:srgbClr val="5B9BD5"/>
            </a:solidFill>
            <a:ln>
              <a:noFill/>
            </a:ln>
          </c:spPr>
          <c:dLbls>
            <c:spPr>
              <a:noFill/>
              <a:ln>
                <a:noFill/>
              </a:ln>
              <a:effectLst/>
            </c:spPr>
            <c:txPr>
              <a:bodyPr wrap="square" lIns="38100" tIns="19050" rIns="38100" bIns="19050" anchor="ctr">
                <a:spAutoFit/>
              </a:bodyPr>
              <a:lstStyle/>
              <a:p>
                <a:pPr>
                  <a:defRPr sz="8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Total (decisões iniciais)</c:v>
              </c:pt>
              <c:pt idx="1">
                <c:v>Total (decisões 1ª instância)</c:v>
              </c:pt>
              <c:pt idx="2">
                <c:v>Total (decisões 2ª instância)</c:v>
              </c:pt>
              <c:pt idx="3">
                <c:v>Recurso de Ofício (RO)</c:v>
              </c:pt>
              <c:pt idx="4">
                <c:v>Total (decisões 3ª instância)</c:v>
              </c:pt>
            </c:strLit>
          </c:cat>
          <c:val>
            <c:numRef>
              <c:f>('e-SIC_2024'!$V$27,'e-SIC_2024'!$V$33,'e-SIC_2024'!$V$39,'e-SIC_2024'!$V$42,'e-SIC_2024'!$V$47)</c:f>
              <c:numCache>
                <c:formatCode>General</c:formatCode>
                <c:ptCount val="5"/>
                <c:pt idx="0">
                  <c:v>612</c:v>
                </c:pt>
                <c:pt idx="1">
                  <c:v>56</c:v>
                </c:pt>
                <c:pt idx="2">
                  <c:v>54</c:v>
                </c:pt>
                <c:pt idx="3">
                  <c:v>42</c:v>
                </c:pt>
                <c:pt idx="4">
                  <c:v>8</c:v>
                </c:pt>
              </c:numCache>
            </c:numRef>
          </c:val>
          <c:extLst>
            <c:ext xmlns:c16="http://schemas.microsoft.com/office/drawing/2014/chart" uri="{C3380CC4-5D6E-409C-BE32-E72D297353CC}">
              <c16:uniqueId val="{00000000-67BB-422C-8FB5-DB7147EC2050}"/>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600">
                <a:solidFill>
                  <a:srgbClr val="002060"/>
                </a:solidFill>
              </a:rPr>
              <a:t>Canal de Entrada </a:t>
            </a:r>
            <a:r>
              <a:rPr lang="pt-BR" sz="1600" b="1" i="0" u="none" strike="noStrike" baseline="0">
                <a:effectLst/>
              </a:rPr>
              <a:t>- OUTUBRO/2024</a:t>
            </a:r>
            <a:endParaRPr lang="pt-BR" sz="16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Alteração_de_Processo_Dados!$D$20</c:f>
              <c:strCache>
                <c:ptCount val="1"/>
                <c:pt idx="0">
                  <c:v>PORTAL</c:v>
                </c:pt>
              </c:strCache>
            </c:strRef>
          </c:cat>
          <c:val>
            <c:numRef>
              <c:f>Alteração_de_Processo_Dados!$E$20</c:f>
              <c:numCache>
                <c:formatCode>General</c:formatCode>
                <c:ptCount val="1"/>
                <c:pt idx="0">
                  <c:v>128</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a:solidFill>
                  <a:srgbClr val="002060"/>
                </a:solidFill>
              </a:rPr>
              <a:t>Status Atual - </a:t>
            </a:r>
            <a:r>
              <a:rPr lang="pt-BR" sz="1600" b="1" i="0" u="none" strike="noStrike" baseline="0">
                <a:effectLst/>
              </a:rPr>
              <a:t>OUTUBRO</a:t>
            </a:r>
            <a:r>
              <a:rPr lang="pt-BR">
                <a:solidFill>
                  <a:srgbClr val="002060"/>
                </a:solidFill>
              </a:rPr>
              <a:t>/2024</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Alteração_de_Processo_Dados!$D$17:$D$19</c:f>
              <c:strCache>
                <c:ptCount val="3"/>
                <c:pt idx="0">
                  <c:v>CANCELADA</c:v>
                </c:pt>
                <c:pt idx="1">
                  <c:v>EM ANDAMENTO</c:v>
                </c:pt>
                <c:pt idx="2">
                  <c:v>FINALIZADA</c:v>
                </c:pt>
              </c:strCache>
            </c:strRef>
          </c:cat>
          <c:val>
            <c:numRef>
              <c:f>Alteração_de_Processo_Dados!$E$17:$E$19</c:f>
              <c:numCache>
                <c:formatCode>General</c:formatCode>
                <c:ptCount val="3"/>
                <c:pt idx="0">
                  <c:v>0</c:v>
                </c:pt>
                <c:pt idx="1">
                  <c:v>99</c:v>
                </c:pt>
                <c:pt idx="2">
                  <c:v>29</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Quantidade Mensal - 2024</cx:v>
        </cx:txData>
      </cx:tx>
      <cx:txPr>
        <a:bodyPr spcFirstLastPara="1" vertOverflow="ellipsis" wrap="square" lIns="0" tIns="0" rIns="0" bIns="0" anchor="ctr" anchorCtr="1"/>
        <a:lstStyle/>
        <a:p>
          <a:pPr algn="ctr">
            <a:defRPr/>
          </a:pPr>
          <a:r>
            <a:rPr lang="pt-BR" sz="1600" b="1">
              <a:solidFill>
                <a:schemeClr val="tx2"/>
              </a:solidFill>
            </a:rPr>
            <a:t>Quantidade Mensal - 2024</a:t>
          </a:r>
        </a:p>
      </cx:txPr>
    </cx:title>
    <cx:plotArea>
      <cx:plotAreaRegion>
        <cx:series layoutId="treemap" uniqueId="{599DB2E7-2D43-40DC-BC4A-B2094A4BC91B}">
          <cx:dataLabels pos="inEnd">
            <cx:visibility seriesName="0" categoryName="1" value="1"/>
            <cx:separator>, </cx:separator>
          </cx:dataLabels>
          <cx:dataId val="0"/>
          <cx:layoutPr>
            <cx:parentLabelLayout val="overlapping"/>
          </cx:layoutPr>
        </cx:series>
      </cx:plotAreaRegion>
    </cx:plotArea>
    <cx:legend pos="t" align="ctr" overlay="0"/>
  </cx:chart>
  <cx:spPr>
    <a:ln>
      <a:solidFill>
        <a:sysClr val="windowText" lastClr="000000"/>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39.xml"/><Relationship Id="rId1" Type="http://schemas.openxmlformats.org/officeDocument/2006/relationships/chart" Target="../charts/chart3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888682" cy="13802591"/>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0" y="0"/>
          <a:ext cx="9888682" cy="1380259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Outubro de 2024</a:t>
          </a:r>
        </a:p>
        <a:p>
          <a:pPr algn="ctr"/>
          <a:endParaRPr lang="pt-BR" sz="900" b="1">
            <a:solidFill>
              <a:schemeClr val="tx1"/>
            </a:solidFill>
            <a:effectLst/>
            <a:latin typeface="Arial" panose="020B0604020202020204" pitchFamily="34" charset="0"/>
            <a:ea typeface="+mn-ea"/>
            <a:cs typeface="Arial" panose="020B0604020202020204" pitchFamily="34" charset="0"/>
          </a:endParaRPr>
        </a:p>
        <a:p>
          <a:pPr algn="l"/>
          <a:r>
            <a:rPr lang="pt-BR" sz="900">
              <a:solidFill>
                <a:schemeClr val="tx1"/>
              </a:solidFill>
              <a:effectLst/>
              <a:latin typeface="Arial" panose="020B0604020202020204" pitchFamily="34" charset="0"/>
              <a:ea typeface="+mn-ea"/>
              <a:cs typeface="Arial" panose="020B0604020202020204" pitchFamily="34" charset="0"/>
            </a:rPr>
            <a:t>        A Controladoria Geral do Município de São Paulo, por meio da Ouvidoria Geral do Município, em conformidade com o Decreto 58.426/2018, que institui a política de defesa do usuário dos serviços públicos, sistematiza e divulga, relatórios mensais, trimestrais e anuais. Esses relatórios consolidam dados e monitoram indicadores de satisfação, promovendo medidas para correção e prevenção de falhas na prestação dos serviços públicos.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0">
              <a:solidFill>
                <a:schemeClr val="tx1"/>
              </a:solidFill>
              <a:effectLst/>
              <a:latin typeface="Arial" panose="020B0604020202020204" pitchFamily="34" charset="0"/>
              <a:ea typeface="+mn-ea"/>
              <a:cs typeface="Arial" panose="020B0604020202020204" pitchFamily="34" charset="0"/>
            </a:rPr>
            <a:t>        No mês de outubro de 2024 a Ouvidoria </a:t>
          </a:r>
          <a:r>
            <a:rPr lang="pt-BR" sz="900">
              <a:solidFill>
                <a:schemeClr val="tx1"/>
              </a:solidFill>
              <a:effectLst/>
              <a:latin typeface="Arial" panose="020B0604020202020204" pitchFamily="34" charset="0"/>
              <a:ea typeface="+mn-ea"/>
              <a:cs typeface="Arial" panose="020B0604020202020204" pitchFamily="34" charset="0"/>
            </a:rPr>
            <a:t>registrou 6.067 protocolos </a:t>
          </a:r>
          <a:r>
            <a:rPr lang="pt-BR" sz="900" baseline="0">
              <a:solidFill>
                <a:schemeClr val="tx1"/>
              </a:solidFill>
              <a:effectLst/>
              <a:latin typeface="Arial" panose="020B0604020202020204" pitchFamily="34" charset="0"/>
              <a:ea typeface="+mn-ea"/>
              <a:cs typeface="Arial" panose="020B0604020202020204" pitchFamily="34" charset="0"/>
            </a:rPr>
            <a:t>formalizados em </a:t>
          </a:r>
          <a:r>
            <a:rPr lang="pt-BR" sz="900">
              <a:solidFill>
                <a:schemeClr val="tx1"/>
              </a:solidFill>
              <a:effectLst/>
              <a:latin typeface="Arial" panose="020B0604020202020204" pitchFamily="34" charset="0"/>
              <a:ea typeface="+mn-ea"/>
              <a:cs typeface="Arial" panose="020B0604020202020204" pitchFamily="34" charset="0"/>
            </a:rPr>
            <a:t>atendimentos presenciais, por telefone na Central SP 156 (opção5), formulário eletrônico (Portal SP 156), e-mails e cartas.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Do total registrado constata-se em 01 de novembro, que 72,11% foram finalizadas com a orientação e resposta aos cidadãos (ãs), 24,92% estão em andamento (aguardando complemento de informações do cidadão ou com processo autuado), 2,92% estão no prazo de</a:t>
          </a:r>
          <a:r>
            <a:rPr lang="pt-BR" sz="900" baseline="0">
              <a:solidFill>
                <a:schemeClr val="tx1"/>
              </a:solidFill>
              <a:effectLst/>
              <a:latin typeface="Arial" panose="020B0604020202020204" pitchFamily="34" charset="0"/>
              <a:ea typeface="+mn-ea"/>
              <a:cs typeface="Arial" panose="020B0604020202020204" pitchFamily="34" charset="0"/>
            </a:rPr>
            <a:t> análise e 0,5%</a:t>
          </a:r>
          <a:r>
            <a:rPr lang="pt-BR" sz="900">
              <a:solidFill>
                <a:schemeClr val="tx1"/>
              </a:solidFill>
              <a:effectLst/>
              <a:latin typeface="Arial" panose="020B0604020202020204" pitchFamily="34" charset="0"/>
              <a:ea typeface="+mn-ea"/>
              <a:cs typeface="Arial" panose="020B0604020202020204" pitchFamily="34" charset="0"/>
            </a:rPr>
            <a:t> foi cancelado. </a:t>
          </a: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r>
            <a:rPr lang="pt-BR" sz="900" b="1">
              <a:solidFill>
                <a:schemeClr val="tx1"/>
              </a:solidFill>
              <a:effectLst/>
              <a:latin typeface="+mn-lt"/>
              <a:ea typeface="+mn-ea"/>
              <a:cs typeface="+mn-cs"/>
            </a:rPr>
            <a:t>        </a:t>
          </a:r>
        </a:p>
        <a:p>
          <a:pPr algn="l"/>
          <a:r>
            <a:rPr lang="pt-BR" sz="900" b="1">
              <a:solidFill>
                <a:schemeClr val="tx1"/>
              </a:solidFill>
              <a:effectLst/>
              <a:latin typeface="Arial" panose="020B0604020202020204" pitchFamily="34" charset="0"/>
              <a:ea typeface="+mn-ea"/>
              <a:cs typeface="Arial" panose="020B0604020202020204" pitchFamily="34" charset="0"/>
            </a:rPr>
            <a:t>        Principais Variações nos Assuntos e Subprefeituras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900">
              <a:solidFill>
                <a:schemeClr val="tx1"/>
              </a:solidFill>
              <a:effectLst/>
              <a:latin typeface="Arial" panose="020B0604020202020204" pitchFamily="34" charset="0"/>
              <a:ea typeface="+mn-ea"/>
              <a:cs typeface="Arial" panose="020B0604020202020204" pitchFamily="34" charset="0"/>
            </a:rPr>
            <a:t>                                                       </a:t>
          </a:r>
        </a:p>
        <a:p>
          <a:r>
            <a:rPr lang="pt-BR" sz="900" b="1">
              <a:solidFill>
                <a:sysClr val="windowText" lastClr="000000"/>
              </a:solidFill>
              <a:effectLst/>
              <a:latin typeface="+mn-lt"/>
              <a:ea typeface="+mn-ea"/>
              <a:cs typeface="+mn-cs"/>
            </a:rPr>
            <a:t>         </a:t>
          </a:r>
          <a:r>
            <a:rPr lang="pt-BR" sz="900">
              <a:solidFill>
                <a:sysClr val="windowText" lastClr="000000"/>
              </a:solidFill>
              <a:effectLst/>
              <a:latin typeface="Arial" panose="020B0604020202020204" pitchFamily="34" charset="0"/>
              <a:ea typeface="+mn-ea"/>
              <a:cs typeface="Arial" panose="020B0604020202020204" pitchFamily="34" charset="0"/>
            </a:rPr>
            <a:t>A maior variação em outubro/24 entre os dez assuntos mais demandados, foi "Sinalização e Circulação de veículos e Pedestres", com 30,20% de aumento.</a:t>
          </a:r>
        </a:p>
        <a:p>
          <a:endParaRPr lang="pt-BR" sz="900">
            <a:solidFill>
              <a:srgbClr val="FF0000"/>
            </a:solidFill>
            <a:effectLst/>
            <a:latin typeface="Arial" panose="020B0604020202020204" pitchFamily="34" charset="0"/>
            <a:ea typeface="+mn-ea"/>
            <a:cs typeface="Arial" panose="020B0604020202020204" pitchFamily="34" charset="0"/>
          </a:endParaRPr>
        </a:p>
        <a:p>
          <a:pPr algn="l"/>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Para efeito desse relatório entende-se como </a:t>
          </a:r>
          <a:r>
            <a:rPr lang="pt-BR" sz="900" b="1">
              <a:solidFill>
                <a:schemeClr val="tx1"/>
              </a:solidFill>
              <a:effectLst/>
              <a:latin typeface="Arial" panose="020B0604020202020204" pitchFamily="34" charset="0"/>
              <a:ea typeface="+mn-ea"/>
              <a:cs typeface="Arial" panose="020B0604020202020204" pitchFamily="34" charset="0"/>
            </a:rPr>
            <a:t>"Sinalização e Circulação de veículos e Pedestres", </a:t>
          </a:r>
          <a:r>
            <a:rPr lang="pt-BR" sz="900">
              <a:solidFill>
                <a:schemeClr val="tx1"/>
              </a:solidFill>
              <a:effectLst/>
              <a:latin typeface="Arial" panose="020B0604020202020204" pitchFamily="34" charset="0"/>
              <a:ea typeface="+mn-ea"/>
              <a:cs typeface="Arial" panose="020B0604020202020204" pitchFamily="34" charset="0"/>
            </a:rPr>
            <a:t>as solicitações relacionadas a fiscalização de veículos, condições de trânsito, radar, lombadas, semáforos, placas de trânsito, sinalização de solo, rodízio de veículos, travessia de pedestres, entre outras.</a:t>
          </a:r>
        </a:p>
        <a:p>
          <a:endParaRPr lang="pt-BR" sz="900" b="1" baseline="0">
            <a:solidFill>
              <a:schemeClr val="tx1"/>
            </a:solidFill>
            <a:effectLst/>
            <a:latin typeface="+mn-lt"/>
            <a:ea typeface="+mn-ea"/>
            <a:cs typeface="+mn-cs"/>
          </a:endParaRPr>
        </a:p>
        <a:p>
          <a:r>
            <a:rPr lang="pt-BR" sz="900" b="1" baseline="0">
              <a:solidFill>
                <a:schemeClr val="tx1"/>
              </a:solidFill>
              <a:effectLst/>
              <a:latin typeface="+mn-lt"/>
              <a:ea typeface="+mn-ea"/>
              <a:cs typeface="+mn-cs"/>
            </a:rPr>
            <a:t>       </a:t>
          </a:r>
          <a:r>
            <a:rPr lang="pt-BR" sz="90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outubro de 2024 e os 10 assuntos mais demandados entre</a:t>
          </a:r>
          <a:r>
            <a:rPr lang="pt-BR" sz="900" baseline="0">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rgbClr val="FF0000"/>
              </a:solidFill>
              <a:effectLst/>
              <a:latin typeface="Arial" panose="020B0604020202020204" pitchFamily="34" charset="0"/>
              <a:ea typeface="+mn-ea"/>
              <a:cs typeface="Arial" panose="020B0604020202020204" pitchFamily="34" charset="0"/>
            </a:rPr>
            <a:t>        </a:t>
          </a:r>
          <a:r>
            <a:rPr lang="pt-BR" sz="900" b="1">
              <a:solidFill>
                <a:sysClr val="windowText" lastClr="000000"/>
              </a:solidFill>
              <a:effectLst/>
              <a:latin typeface="Arial" panose="020B0604020202020204" pitchFamily="34" charset="0"/>
              <a:ea typeface="+mn-ea"/>
              <a:cs typeface="Arial" panose="020B0604020202020204" pitchFamily="34" charset="0"/>
            </a:rPr>
            <a:t>Denúncias</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cidadão muitas vezes registra sua manifestação utilizando a expressão “denúncia” quando, na verdade, trata-se de um descumprimento da prestação do serviço. Assim, foram registradas, em outubro/24, via canais de atendimento da Ouvidoria do Município de São Paulo </a:t>
          </a:r>
          <a:r>
            <a:rPr lang="pt-BR" sz="900" b="1">
              <a:solidFill>
                <a:sysClr val="windowText" lastClr="000000"/>
              </a:solidFill>
              <a:effectLst/>
              <a:latin typeface="Arial" panose="020B0604020202020204" pitchFamily="34" charset="0"/>
              <a:ea typeface="+mn-ea"/>
              <a:cs typeface="Arial" panose="020B0604020202020204" pitchFamily="34" charset="0"/>
            </a:rPr>
            <a:t>448 </a:t>
          </a:r>
          <a:r>
            <a:rPr lang="pt-BR" sz="900">
              <a:solidFill>
                <a:sysClr val="windowText" lastClr="000000"/>
              </a:solidFill>
              <a:effectLst/>
              <a:latin typeface="Arial" panose="020B0604020202020204" pitchFamily="34" charset="0"/>
              <a:ea typeface="+mn-ea"/>
              <a:cs typeface="Arial" panose="020B0604020202020204" pitchFamily="34" charset="0"/>
            </a:rPr>
            <a:t>manifestações, sendo encaminhadas </a:t>
          </a:r>
          <a:r>
            <a:rPr lang="pt-BR" sz="900" b="1">
              <a:solidFill>
                <a:sysClr val="windowText" lastClr="000000"/>
              </a:solidFill>
              <a:effectLst/>
              <a:latin typeface="Arial" panose="020B0604020202020204" pitchFamily="34" charset="0"/>
              <a:ea typeface="+mn-ea"/>
              <a:cs typeface="Arial" panose="020B0604020202020204" pitchFamily="34" charset="0"/>
            </a:rPr>
            <a:t>215</a:t>
          </a:r>
          <a:r>
            <a:rPr lang="pt-BR" sz="900" b="1"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900" b="1">
            <a:solidFill>
              <a:sysClr val="windowText" lastClr="000000"/>
            </a:solidFill>
            <a:effectLst/>
            <a:latin typeface="Arial" panose="020B0604020202020204" pitchFamily="34" charset="0"/>
            <a:ea typeface="+mn-ea"/>
            <a:cs typeface="Arial" panose="020B0604020202020204" pitchFamily="34" charset="0"/>
          </a:endParaRPr>
        </a:p>
        <a:p>
          <a:r>
            <a:rPr lang="pt-BR" sz="900" b="1">
              <a:solidFill>
                <a:sysClr val="windowText" lastClr="000000"/>
              </a:solidFill>
              <a:effectLst/>
              <a:latin typeface="Arial" panose="020B0604020202020204" pitchFamily="34" charset="0"/>
              <a:ea typeface="+mn-ea"/>
              <a:cs typeface="Arial" panose="020B0604020202020204" pitchFamily="34" charset="0"/>
            </a:rPr>
            <a:t>        Pedidos de informação e-Sic</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No mês de outubro/24 entraram </a:t>
          </a:r>
          <a:r>
            <a:rPr lang="pt-BR" sz="900" b="1">
              <a:solidFill>
                <a:sysClr val="windowText" lastClr="000000"/>
              </a:solidFill>
              <a:effectLst/>
              <a:latin typeface="Arial" panose="020B0604020202020204" pitchFamily="34" charset="0"/>
              <a:ea typeface="+mn-ea"/>
              <a:cs typeface="Arial" panose="020B0604020202020204" pitchFamily="34" charset="0"/>
            </a:rPr>
            <a:t>612 </a:t>
          </a:r>
          <a:r>
            <a:rPr lang="pt-BR" sz="900">
              <a:solidFill>
                <a:sysClr val="windowText" lastClr="000000"/>
              </a:solidFill>
              <a:effectLst/>
              <a:latin typeface="Arial" panose="020B0604020202020204" pitchFamily="34" charset="0"/>
              <a:ea typeface="+mn-ea"/>
              <a:cs typeface="Arial" panose="020B0604020202020204" pitchFamily="34" charset="0"/>
            </a:rPr>
            <a:t>pedidos de acesso à informação. Em comparação com o mês anterior houve uma</a:t>
          </a:r>
          <a:r>
            <a:rPr lang="pt-BR" sz="900" baseline="0">
              <a:solidFill>
                <a:sysClr val="windowText" lastClr="000000"/>
              </a:solidFill>
              <a:effectLst/>
              <a:latin typeface="Arial" panose="020B0604020202020204" pitchFamily="34" charset="0"/>
              <a:ea typeface="+mn-ea"/>
              <a:cs typeface="Arial" panose="020B0604020202020204" pitchFamily="34" charset="0"/>
            </a:rPr>
            <a:t> diminuição</a:t>
          </a:r>
          <a:r>
            <a:rPr lang="pt-BR" sz="900">
              <a:solidFill>
                <a:sysClr val="windowText" lastClr="000000"/>
              </a:solidFill>
              <a:effectLst/>
              <a:latin typeface="Arial" panose="020B0604020202020204" pitchFamily="34" charset="0"/>
              <a:ea typeface="+mn-ea"/>
              <a:cs typeface="Arial" panose="020B0604020202020204" pitchFamily="34" charset="0"/>
            </a:rPr>
            <a:t> de 16,85%, considerando que em</a:t>
          </a:r>
          <a:r>
            <a:rPr lang="pt-BR" sz="900" baseline="0">
              <a:solidFill>
                <a:sysClr val="windowText" lastClr="000000"/>
              </a:solidFill>
              <a:effectLst/>
              <a:latin typeface="Arial" panose="020B0604020202020204" pitchFamily="34" charset="0"/>
              <a:ea typeface="+mn-ea"/>
              <a:cs typeface="Arial" panose="020B0604020202020204" pitchFamily="34" charset="0"/>
            </a:rPr>
            <a:t> setembro</a:t>
          </a:r>
          <a:r>
            <a:rPr lang="pt-BR" sz="900">
              <a:solidFill>
                <a:sysClr val="windowText" lastClr="000000"/>
              </a:solidFill>
              <a:effectLst/>
              <a:latin typeface="Arial" panose="020B0604020202020204" pitchFamily="34" charset="0"/>
              <a:ea typeface="+mn-ea"/>
              <a:cs typeface="Arial" panose="020B0604020202020204" pitchFamily="34" charset="0"/>
            </a:rPr>
            <a:t>/2024 foram registrados </a:t>
          </a:r>
          <a:r>
            <a:rPr lang="pt-BR" sz="900" b="1">
              <a:solidFill>
                <a:sysClr val="windowText" lastClr="000000"/>
              </a:solidFill>
              <a:effectLst/>
              <a:latin typeface="Arial" panose="020B0604020202020204" pitchFamily="34" charset="0"/>
              <a:ea typeface="+mn-ea"/>
              <a:cs typeface="Arial" panose="020B0604020202020204" pitchFamily="34" charset="0"/>
            </a:rPr>
            <a:t>736 </a:t>
          </a:r>
          <a:r>
            <a:rPr lang="pt-BR" sz="900">
              <a:solidFill>
                <a:sysClr val="windowText" lastClr="000000"/>
              </a:solidFill>
              <a:effectLst/>
              <a:latin typeface="Arial" panose="020B0604020202020204" pitchFamily="34" charset="0"/>
              <a:ea typeface="+mn-ea"/>
              <a:cs typeface="Arial" panose="020B0604020202020204" pitchFamily="34" charset="0"/>
            </a:rPr>
            <a:t>pedidos de informação.</a:t>
          </a:r>
          <a:endParaRPr lang="pt-BR" sz="900">
            <a:solidFill>
              <a:sysClr val="windowText" lastClr="000000"/>
            </a:solidFill>
            <a:latin typeface="Arial" panose="020B0604020202020204" pitchFamily="34" charset="0"/>
            <a:cs typeface="Arial" panose="020B0604020202020204" pitchFamily="34" charset="0"/>
          </a:endParaRPr>
        </a:p>
        <a:p>
          <a:endParaRPr lang="pt-BR" sz="850">
            <a:solidFill>
              <a:sysClr val="windowText" lastClr="000000"/>
            </a:solidFill>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editAs="oneCell">
    <xdr:from>
      <xdr:col>4</xdr:col>
      <xdr:colOff>294410</xdr:colOff>
      <xdr:row>9</xdr:row>
      <xdr:rowOff>164521</xdr:rowOff>
    </xdr:from>
    <xdr:to>
      <xdr:col>10</xdr:col>
      <xdr:colOff>514464</xdr:colOff>
      <xdr:row>23</xdr:row>
      <xdr:rowOff>51954</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2718955" y="1879021"/>
          <a:ext cx="3856873" cy="2554433"/>
        </a:xfrm>
        <a:prstGeom prst="rect">
          <a:avLst/>
        </a:prstGeom>
        <a:ln>
          <a:solidFill>
            <a:schemeClr val="tx1"/>
          </a:solidFill>
        </a:ln>
      </xdr:spPr>
    </xdr:pic>
    <xdr:clientData/>
  </xdr:twoCellAnchor>
  <xdr:twoCellAnchor editAs="oneCell">
    <xdr:from>
      <xdr:col>1</xdr:col>
      <xdr:colOff>155864</xdr:colOff>
      <xdr:row>27</xdr:row>
      <xdr:rowOff>77932</xdr:rowOff>
    </xdr:from>
    <xdr:to>
      <xdr:col>7</xdr:col>
      <xdr:colOff>441528</xdr:colOff>
      <xdr:row>41</xdr:row>
      <xdr:rowOff>8660</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762000" y="5221432"/>
          <a:ext cx="3922483" cy="2597728"/>
        </a:xfrm>
        <a:prstGeom prst="rect">
          <a:avLst/>
        </a:prstGeom>
      </xdr:spPr>
    </xdr:pic>
    <xdr:clientData/>
  </xdr:twoCellAnchor>
  <xdr:twoCellAnchor editAs="oneCell">
    <xdr:from>
      <xdr:col>8</xdr:col>
      <xdr:colOff>25977</xdr:colOff>
      <xdr:row>27</xdr:row>
      <xdr:rowOff>69274</xdr:rowOff>
    </xdr:from>
    <xdr:to>
      <xdr:col>15</xdr:col>
      <xdr:colOff>108995</xdr:colOff>
      <xdr:row>41</xdr:row>
      <xdr:rowOff>17318</xdr:rowOff>
    </xdr:to>
    <xdr:pic>
      <xdr:nvPicPr>
        <xdr:cNvPr id="14" name="Imagem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4875068" y="5212774"/>
          <a:ext cx="4325972" cy="2615044"/>
        </a:xfrm>
        <a:prstGeom prst="rect">
          <a:avLst/>
        </a:prstGeom>
      </xdr:spPr>
    </xdr:pic>
    <xdr:clientData/>
  </xdr:twoCellAnchor>
  <xdr:twoCellAnchor editAs="oneCell">
    <xdr:from>
      <xdr:col>0</xdr:col>
      <xdr:colOff>320386</xdr:colOff>
      <xdr:row>46</xdr:row>
      <xdr:rowOff>147203</xdr:rowOff>
    </xdr:from>
    <xdr:to>
      <xdr:col>7</xdr:col>
      <xdr:colOff>482348</xdr:colOff>
      <xdr:row>60</xdr:row>
      <xdr:rowOff>8659</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320386" y="8910203"/>
          <a:ext cx="4404917" cy="2528456"/>
        </a:xfrm>
        <a:prstGeom prst="rect">
          <a:avLst/>
        </a:prstGeom>
        <a:ln>
          <a:solidFill>
            <a:schemeClr val="tx1"/>
          </a:solidFill>
        </a:ln>
      </xdr:spPr>
    </xdr:pic>
    <xdr:clientData/>
  </xdr:twoCellAnchor>
  <xdr:twoCellAnchor editAs="oneCell">
    <xdr:from>
      <xdr:col>8</xdr:col>
      <xdr:colOff>34636</xdr:colOff>
      <xdr:row>46</xdr:row>
      <xdr:rowOff>147205</xdr:rowOff>
    </xdr:from>
    <xdr:to>
      <xdr:col>15</xdr:col>
      <xdr:colOff>438667</xdr:colOff>
      <xdr:row>60</xdr:row>
      <xdr:rowOff>9895</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stretch>
          <a:fillRect/>
        </a:stretch>
      </xdr:blipFill>
      <xdr:spPr>
        <a:xfrm>
          <a:off x="4883727" y="8910205"/>
          <a:ext cx="4646985" cy="2529690"/>
        </a:xfrm>
        <a:prstGeom prst="rect">
          <a:avLst/>
        </a:prstGeom>
        <a:ln>
          <a:solidFill>
            <a:sysClr val="windowText" lastClr="000000"/>
          </a:solidFill>
        </a:ln>
      </xdr:spPr>
    </xdr:pic>
    <xdr:clientData/>
  </xdr:twoCellAnchor>
  <xdr:twoCellAnchor>
    <xdr:from>
      <xdr:col>0</xdr:col>
      <xdr:colOff>0</xdr:colOff>
      <xdr:row>73</xdr:row>
      <xdr:rowOff>0</xdr:rowOff>
    </xdr:from>
    <xdr:to>
      <xdr:col>16</xdr:col>
      <xdr:colOff>207818</xdr:colOff>
      <xdr:row>86</xdr:row>
      <xdr:rowOff>43295</xdr:rowOff>
    </xdr:to>
    <xdr:sp macro="" textlink="">
      <xdr:nvSpPr>
        <xdr:cNvPr id="3" name="Retângulo 2">
          <a:extLst>
            <a:ext uri="{FF2B5EF4-FFF2-40B4-BE49-F238E27FC236}">
              <a16:creationId xmlns:a16="http://schemas.microsoft.com/office/drawing/2014/main" id="{2F0B19B4-6FD8-3A13-018D-CF70B4C67E5E}"/>
            </a:ext>
          </a:extLst>
        </xdr:cNvPr>
        <xdr:cNvSpPr/>
      </xdr:nvSpPr>
      <xdr:spPr>
        <a:xfrm>
          <a:off x="0" y="13906500"/>
          <a:ext cx="9906000" cy="251979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rtl="0" fontAlgn="base"/>
          <a:r>
            <a:rPr lang="pt-BR" sz="900" b="1" i="0">
              <a:solidFill>
                <a:sysClr val="windowText" lastClr="000000"/>
              </a:solidFill>
              <a:effectLst/>
              <a:latin typeface="Arial" panose="020B0604020202020204" pitchFamily="34" charset="0"/>
              <a:ea typeface="+mn-ea"/>
              <a:cs typeface="Arial" panose="020B0604020202020204" pitchFamily="34" charset="0"/>
            </a:rPr>
            <a:t>Dados Estatísticos </a:t>
          </a:r>
          <a:br>
            <a:rPr lang="pt-BR" sz="900" b="1"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rgbClr val="FF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Este relatório foi elaborado com base nas informações extraídas do Sistema SIGRC (Sistema Integrado de Gestão de Relacionamento com o Cidadão), sob a gestão da Secretaria Municipal de Inovação e Tecnologia (SMIT). Os dados incluem manifestações categorizadas como reclamação, solicitação, elogio, sugestão e denúncias, além de pedidos de informações provenientes do e-SIC (Sistema Eletrônico do Serviço de Informações ao Cidadão), extraídos de um banco de dados disponibilizado pela empresa responsável pelo sistema, a PRODAM.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A equipe da Divisão de Relatórios e Estatísticas coleta, consolida e trata os dados, com foco nos serviços prestados pela Administração Municipal. A manifestação categorizada como denúncia foi incluída no total de registros (nas abas 'protocolos' e 'canais</a:t>
          </a:r>
          <a:r>
            <a:rPr lang="pt-BR" sz="900" b="0" i="0" baseline="0">
              <a:solidFill>
                <a:sysClr val="windowText" lastClr="000000"/>
              </a:solidFill>
              <a:effectLst/>
              <a:latin typeface="Arial" panose="020B0604020202020204" pitchFamily="34" charset="0"/>
              <a:ea typeface="+mn-ea"/>
              <a:cs typeface="Arial" panose="020B0604020202020204" pitchFamily="34" charset="0"/>
            </a:rPr>
            <a:t> </a:t>
          </a:r>
          <a:r>
            <a:rPr lang="pt-BR" sz="900" b="0" i="0">
              <a:solidFill>
                <a:sysClr val="windowText" lastClr="000000"/>
              </a:solidFill>
              <a:effectLst/>
              <a:latin typeface="Arial" panose="020B0604020202020204" pitchFamily="34" charset="0"/>
              <a:ea typeface="+mn-ea"/>
              <a:cs typeface="Arial" panose="020B0604020202020204" pitchFamily="34" charset="0"/>
            </a:rPr>
            <a:t>atendimento' dos arquivos nas extensões XLS e ODS); contudo, o processamento é realizado por órgãos de apuração, como as Corregedorias ou a PGM/PROCED, razão pela qual as demais estatísticas contemplam apenas os serviços oferecidos pela municipalidade.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Desde o dia 25 de outubro de 2024, foi disponibilizado no portal SP156 o formulário</a:t>
          </a:r>
          <a:r>
            <a:rPr lang="pt-BR" sz="900" b="1" i="0">
              <a:solidFill>
                <a:sysClr val="windowText" lastClr="000000"/>
              </a:solidFill>
              <a:effectLst/>
              <a:latin typeface="Arial" panose="020B0604020202020204" pitchFamily="34" charset="0"/>
              <a:ea typeface="+mn-ea"/>
              <a:cs typeface="Arial" panose="020B0604020202020204" pitchFamily="34" charset="0"/>
            </a:rPr>
            <a:t> "Informações, Reclamações, Denúncias, Elogios e Sugestões sobre a obra de implantação do BRT Aricanduva e do novo Centro de Operações da SPTrans (COP)", </a:t>
          </a:r>
          <a:r>
            <a:rPr lang="pt-BR" sz="900" b="0" i="0">
              <a:solidFill>
                <a:sysClr val="windowText" lastClr="000000"/>
              </a:solidFill>
              <a:effectLst/>
              <a:latin typeface="Arial" panose="020B0604020202020204" pitchFamily="34" charset="0"/>
              <a:ea typeface="+mn-ea"/>
              <a:cs typeface="Arial" panose="020B0604020202020204" pitchFamily="34" charset="0"/>
            </a:rPr>
            <a:t>disponível para consulta através do link: </a:t>
          </a:r>
          <a:r>
            <a:rPr lang="pt-BR" sz="9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xmlns="" val="tx"/>
                  </a:ext>
                </a:extLst>
              </a:hlinkClick>
            </a:rPr>
            <a:t>https://sp156.prefeitura.sp.gov.br/portal/servicos/informacao?servico=4711</a:t>
          </a:r>
          <a:r>
            <a:rPr lang="pt-BR" sz="900" b="0" i="0">
              <a:solidFill>
                <a:sysClr val="windowText" lastClr="000000"/>
              </a:solidFill>
              <a:effectLst/>
              <a:latin typeface="Arial" panose="020B0604020202020204" pitchFamily="34" charset="0"/>
              <a:ea typeface="+mn-ea"/>
              <a:cs typeface="Arial" panose="020B0604020202020204" pitchFamily="34" charset="0"/>
            </a:rPr>
            <a:t>. No mês de outubro, foram registrados cinco protocolos de teste logo após o lançamento, com o objetivo de monitorar o desempenho e identificar possíveis ajustes necessários. Durante esse período, não foram recebidas manifestações do público geral.  Esse formulário foi classificado como uma nova categoria de manifestação, chamada "manifestações sobre o BRT Aricanduva", a partir do relatório de outubro de 2024, visando organizar e acompanhar as demandas relacionadas a essa obra. </a:t>
          </a:r>
        </a:p>
        <a:p>
          <a:pPr algn="l"/>
          <a:endParaRPr lang="pt-BR" sz="11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46491</xdr:colOff>
      <xdr:row>1</xdr:row>
      <xdr:rowOff>76196</xdr:rowOff>
    </xdr:from>
    <xdr:ext cx="3670639" cy="3095628"/>
    <xdr:grpSp>
      <xdr:nvGrpSpPr>
        <xdr:cNvPr id="2" name="Gráfico 1">
          <a:extLst>
            <a:ext uri="{FF2B5EF4-FFF2-40B4-BE49-F238E27FC236}">
              <a16:creationId xmlns:a16="http://schemas.microsoft.com/office/drawing/2014/main" id="{00000000-0008-0000-0100-000002000000}"/>
            </a:ext>
          </a:extLst>
        </xdr:cNvPr>
        <xdr:cNvGrpSpPr/>
      </xdr:nvGrpSpPr>
      <xdr:grpSpPr>
        <a:xfrm>
          <a:off x="7368835" y="266696"/>
          <a:ext cx="3670639" cy="3095628"/>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15</xdr:col>
      <xdr:colOff>238121</xdr:colOff>
      <xdr:row>1</xdr:row>
      <xdr:rowOff>69056</xdr:rowOff>
    </xdr:from>
    <xdr:ext cx="4048121" cy="3098006"/>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76196</xdr:colOff>
      <xdr:row>2</xdr:row>
      <xdr:rowOff>38103</xdr:rowOff>
    </xdr:from>
    <xdr:ext cx="4638678"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xdr:row>
      <xdr:rowOff>66675</xdr:rowOff>
    </xdr:from>
    <xdr:to>
      <xdr:col>8</xdr:col>
      <xdr:colOff>523876</xdr:colOff>
      <xdr:row>19</xdr:row>
      <xdr:rowOff>76201</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20</xdr:row>
      <xdr:rowOff>114300</xdr:rowOff>
    </xdr:from>
    <xdr:to>
      <xdr:col>8</xdr:col>
      <xdr:colOff>523875</xdr:colOff>
      <xdr:row>38</xdr:row>
      <xdr:rowOff>38100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42</xdr:row>
      <xdr:rowOff>19050</xdr:rowOff>
    </xdr:from>
    <xdr:to>
      <xdr:col>9</xdr:col>
      <xdr:colOff>95251</xdr:colOff>
      <xdr:row>71</xdr:row>
      <xdr:rowOff>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152400" y="8210550"/>
          <a:ext cx="5953126" cy="5505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Agência Reguladora de Serviços Públicos do Município de São Paulo - SP Regula</a:t>
          </a:r>
          <a:r>
            <a:rPr lang="pt-BR" b="1"/>
            <a:t/>
          </a:r>
          <a:br>
            <a:rPr lang="pt-BR" b="1"/>
          </a:br>
          <a:endParaRPr lang="pt-BR" sz="1100" b="1">
            <a:solidFill>
              <a:sysClr val="windowText" lastClr="000000"/>
            </a:solidFill>
          </a:endParaRPr>
        </a:p>
        <a:p>
          <a:pPr algn="ctr"/>
          <a:r>
            <a:rPr lang="pt-BR" sz="1100" b="1">
              <a:solidFill>
                <a:sysClr val="windowText" lastClr="000000"/>
              </a:solidFill>
            </a:rPr>
            <a:t>Sugestão do munícipe:</a:t>
          </a:r>
        </a:p>
        <a:p>
          <a:pPr algn="ctr"/>
          <a:endParaRPr lang="pt-BR" sz="1100" b="1">
            <a:solidFill>
              <a:sysClr val="windowText" lastClr="000000"/>
            </a:solidFill>
          </a:endParaRPr>
        </a:p>
        <a:p>
          <a:r>
            <a:rPr lang="pt-BR" sz="1100">
              <a:solidFill>
                <a:schemeClr val="dk1"/>
              </a:solidFill>
              <a:effectLst/>
              <a:latin typeface="+mn-lt"/>
              <a:ea typeface="+mn-ea"/>
              <a:cs typeface="+mn-cs"/>
            </a:rPr>
            <a:t>“</a:t>
          </a:r>
          <a:r>
            <a:rPr lang="pt-BR" sz="1100" i="1">
              <a:solidFill>
                <a:schemeClr val="dk1"/>
              </a:solidFill>
              <a:effectLst/>
              <a:latin typeface="+mn-lt"/>
              <a:ea typeface="+mn-ea"/>
              <a:cs typeface="+mn-cs"/>
            </a:rPr>
            <a:t>Proposta de Modernização da Iluminação Pública de São Paulo    </a:t>
          </a:r>
          <a:endParaRPr lang="pt-BR" sz="1100">
            <a:solidFill>
              <a:schemeClr val="dk1"/>
            </a:solidFill>
            <a:effectLst/>
            <a:latin typeface="+mn-lt"/>
            <a:ea typeface="+mn-ea"/>
            <a:cs typeface="+mn-cs"/>
          </a:endParaRPr>
        </a:p>
        <a:p>
          <a:r>
            <a:rPr lang="pt-BR" sz="1100" i="1">
              <a:solidFill>
                <a:schemeClr val="dk1"/>
              </a:solidFill>
              <a:effectLst/>
              <a:latin typeface="+mn-lt"/>
              <a:ea typeface="+mn-ea"/>
              <a:cs typeface="+mn-cs"/>
            </a:rPr>
            <a:t>Prezados.</a:t>
          </a:r>
          <a:endParaRPr lang="pt-BR" sz="1100">
            <a:solidFill>
              <a:schemeClr val="dk1"/>
            </a:solidFill>
            <a:effectLst/>
            <a:latin typeface="+mn-lt"/>
            <a:ea typeface="+mn-ea"/>
            <a:cs typeface="+mn-cs"/>
          </a:endParaRPr>
        </a:p>
        <a:p>
          <a:r>
            <a:rPr lang="pt-BR" sz="1100" i="1">
              <a:solidFill>
                <a:schemeClr val="dk1"/>
              </a:solidFill>
              <a:effectLst/>
              <a:latin typeface="+mn-lt"/>
              <a:ea typeface="+mn-ea"/>
              <a:cs typeface="+mn-cs"/>
            </a:rPr>
            <a:t>Apresento a seguir uma proposta detalhada para a modernização da iluminação pública da cidade de São Paulo. Com foco em eficiência energética, sustentabilidade e integração com tecnologias de cidades inteligentes, sugerimos uma análise de novas parcerias com empresas globais de referência no setor, como Siemens, Citelum e Signify.    </a:t>
          </a:r>
        </a:p>
        <a:p>
          <a:r>
            <a:rPr lang="pt-BR" sz="1100" i="1">
              <a:solidFill>
                <a:schemeClr val="dk1"/>
              </a:solidFill>
              <a:effectLst/>
              <a:latin typeface="+mn-lt"/>
              <a:ea typeface="+mn-ea"/>
              <a:cs typeface="+mn-cs"/>
            </a:rPr>
            <a:t>Essas empresas possuem expertise comprovada em grandes centros urbanos e podem oferecer soluções avançadas que trarão benefícios econômicos, ambientais e sociais para a nossa cidade. Anexo a esta mensagem, segue a apresentação completa com mais detalhes.</a:t>
          </a:r>
          <a:r>
            <a:rPr lang="pt-BR" sz="1100">
              <a:solidFill>
                <a:schemeClr val="dk1"/>
              </a:solidFill>
              <a:effectLst/>
              <a:latin typeface="+mn-lt"/>
              <a:ea typeface="+mn-ea"/>
              <a:cs typeface="+mn-cs"/>
            </a:rPr>
            <a:t>”.</a:t>
          </a:r>
        </a:p>
        <a:p>
          <a:pPr algn="l"/>
          <a:endParaRPr lang="pt-BR" sz="1100" b="0" i="0">
            <a:solidFill>
              <a:schemeClr val="dk1"/>
            </a:solidFill>
            <a:effectLst/>
            <a:latin typeface="+mn-lt"/>
            <a:ea typeface="+mn-ea"/>
            <a:cs typeface="+mn-cs"/>
          </a:endParaRPr>
        </a:p>
        <a:p>
          <a:pPr algn="ctr"/>
          <a:r>
            <a:rPr lang="pt-BR" sz="1100" b="1" i="0">
              <a:solidFill>
                <a:sysClr val="windowText" lastClr="000000"/>
              </a:solidFill>
              <a:effectLst/>
              <a:latin typeface="+mn-lt"/>
              <a:ea typeface="+mn-ea"/>
              <a:cs typeface="+mn-cs"/>
            </a:rPr>
            <a:t>Resposta do Órgão:</a:t>
          </a:r>
          <a:endParaRPr lang="pt-BR" b="1">
            <a:solidFill>
              <a:sysClr val="windowText" lastClr="000000"/>
            </a:solidFill>
            <a:effectLst/>
          </a:endParaRPr>
        </a:p>
        <a:p>
          <a:pPr algn="l"/>
          <a:endParaRPr lang="pt-BR" sz="1100" b="0" i="0">
            <a:solidFill>
              <a:sysClr val="windowText" lastClr="000000"/>
            </a:solidFill>
            <a:effectLst/>
            <a:latin typeface="+mn-lt"/>
            <a:ea typeface="+mn-ea"/>
            <a:cs typeface="+mn-cs"/>
          </a:endParaRPr>
        </a:p>
        <a:p>
          <a:r>
            <a:rPr lang="pt-BR" sz="1100" i="1">
              <a:solidFill>
                <a:schemeClr val="dk1"/>
              </a:solidFill>
              <a:effectLst/>
              <a:latin typeface="+mn-lt"/>
              <a:ea typeface="+mn-ea"/>
              <a:cs typeface="+mn-cs"/>
            </a:rPr>
            <a:t>"Com a sugestão do munícipe a respeito de modernização da iluminação pública, a Gerência de iluminação pública da Agência SP Regula agradece imensamente pela sugestão de modernização do munícipe, que demonstra o engajamento e interesse pelo aprimoramento contínuo de nossos processos. É sempre enriquecedor receber contribuições que visam elevar a qualidade dos nossos serviços e produtos.</a:t>
          </a:r>
        </a:p>
        <a:p>
          <a:r>
            <a:rPr lang="pt-BR" sz="1100" i="1">
              <a:solidFill>
                <a:schemeClr val="dk1"/>
              </a:solidFill>
              <a:effectLst/>
              <a:latin typeface="+mn-lt"/>
              <a:ea typeface="+mn-ea"/>
              <a:cs typeface="+mn-cs"/>
            </a:rPr>
            <a:t>Gostaríamos de informar que a Prefeitura de São Paulo assinou uma Parceria Público Privada (PPP) da Iluminação Pública da Cidade de São Paulo em 2018. Por essa PPP, 99,9% das aproximadamente 640.000 luminárias da cidade já foram substituídas por luminárias de led. E 82% dessas luminárias já contam com Telegestão, que monitora o seu funcionamento em tempo real. A SP-Regula, gestora desse contrato, e a Concessionária Iluminação Paulistana (Ilumina SP) possuem equipes técnicas empenhadas nos projetos de modernização constante e implementação de melhorias e inovações na rede iluminação pública visando proporcionar o melhor para o munícipe. As sugestões apresentadas serão encaminhadas a essas equipes para estudo e análise como contribuição para a cidade e aproveitamos para agradecer o munícipe pelo empenho e dedicação pela melhoria da Cidade de São Paulo.".</a:t>
          </a:r>
          <a:endParaRPr lang="pt-BR" sz="1100" b="0" i="1">
            <a:solidFill>
              <a:sysClr val="windowText" lastClr="000000"/>
            </a:solidFill>
            <a:effectLst/>
            <a:latin typeface="+mn-lt"/>
            <a:ea typeface="+mn-ea"/>
            <a:cs typeface="+mn-cs"/>
          </a:endParaRPr>
        </a:p>
        <a:p>
          <a:pPr algn="ctr"/>
          <a:endParaRPr lang="pt-BR" sz="1100"/>
        </a:p>
      </xdr:txBody>
    </xdr:sp>
    <xdr:clientData/>
  </xdr:twoCellAnchor>
  <xdr:twoCellAnchor>
    <xdr:from>
      <xdr:col>9</xdr:col>
      <xdr:colOff>104774</xdr:colOff>
      <xdr:row>42</xdr:row>
      <xdr:rowOff>19050</xdr:rowOff>
    </xdr:from>
    <xdr:to>
      <xdr:col>18</xdr:col>
      <xdr:colOff>419100</xdr:colOff>
      <xdr:row>71</xdr:row>
      <xdr:rowOff>0</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6115049" y="8210550"/>
          <a:ext cx="5829301" cy="5505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Esportes e Lazer</a:t>
          </a:r>
        </a:p>
        <a:p>
          <a:pPr algn="ctr"/>
          <a:endParaRPr lang="pt-BR"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Sugestão do munícipe:</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i="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t>
          </a:r>
          <a:r>
            <a:rPr lang="pt-BR" sz="1100" i="1">
              <a:solidFill>
                <a:schemeClr val="dk1"/>
              </a:solidFill>
              <a:effectLst/>
              <a:latin typeface="+mn-lt"/>
              <a:ea typeface="+mn-ea"/>
              <a:cs typeface="+mn-cs"/>
            </a:rPr>
            <a:t>Não há mais aulas de Ginástica Rítmica em quase nenhum equipamento do Município. As meninas que querem treinar têm que procurar em outros municípios no entorno (como Osasco), que tem equipes ótimas, com recursos e ganham torneios. No Centro olímpico da Prefeituras sequer tem mais o esporte, só ginástica artística. Estão esquecendo da rítmica, que é um esporte olímpico no qual o país também está em franca ascensão. No interior de São Paulo quase todas as Prefeituras têm. Não é possível que na capital não tenha. Sugiro a recriação de Escolinha e Equipe de Alto Rendimento no Centro Olímpico, como já teve antes (e foi muito bem-sucedido).</a:t>
          </a:r>
          <a:r>
            <a:rPr lang="pt-BR" sz="1100">
              <a:solidFill>
                <a:schemeClr val="dk1"/>
              </a:solidFill>
              <a:effectLst/>
              <a:latin typeface="+mn-lt"/>
              <a:ea typeface="+mn-ea"/>
              <a:cs typeface="+mn-cs"/>
            </a:rPr>
            <a:t>”.</a:t>
          </a:r>
        </a:p>
        <a:p>
          <a:endParaRPr lang="pt-BR" sz="1100" b="0" i="0">
            <a:solidFill>
              <a:sysClr val="windowText" lastClr="000000"/>
            </a:solidFill>
            <a:effectLst/>
            <a:latin typeface="+mn-lt"/>
            <a:ea typeface="+mn-ea"/>
            <a:cs typeface="+mn-cs"/>
          </a:endParaRPr>
        </a:p>
        <a:p>
          <a:pPr algn="ctr"/>
          <a:r>
            <a:rPr lang="pt-BR" sz="1100" b="1" i="0">
              <a:solidFill>
                <a:sysClr val="windowText" lastClr="000000"/>
              </a:solidFill>
              <a:effectLst/>
              <a:latin typeface="+mn-lt"/>
              <a:ea typeface="+mn-ea"/>
              <a:cs typeface="+mn-cs"/>
            </a:rPr>
            <a:t>Resposta do Órgão:</a:t>
          </a:r>
        </a:p>
        <a:p>
          <a:endParaRPr lang="pt-BR" sz="1100" b="0" i="0">
            <a:solidFill>
              <a:schemeClr val="dk1"/>
            </a:solidFill>
            <a:effectLst/>
            <a:latin typeface="+mn-lt"/>
            <a:ea typeface="+mn-ea"/>
            <a:cs typeface="+mn-cs"/>
          </a:endParaRPr>
        </a:p>
        <a:p>
          <a:r>
            <a:rPr lang="pt-BR" sz="1100" i="1">
              <a:solidFill>
                <a:schemeClr val="dk1"/>
              </a:solidFill>
              <a:effectLst/>
              <a:latin typeface="+mn-lt"/>
              <a:ea typeface="+mn-ea"/>
              <a:cs typeface="+mn-cs"/>
            </a:rPr>
            <a:t>"Com toda estima e consideração venho informar conforme solicitado na sugestão, que primeiramente gostaria de agradecer pelo interesse da munícipe de fomentar a modalidade de Ginástica Rítmica, importante termos a participação da população no desenvolvimento esportivo. Informar também que nos últimos três anos o Centro Olímpico passou de 11 modalidades para 15, nos dois naipes masculino e feminino. A ginastica artística já é uma realidade vencedora no Centro olímpico e acreditamos que a Ginastica Rítmica também seria, no entanto, relacionada a estrutura física nessa unidade não teríamos espaço para os treinamentos pois temos ocupação do espaço da ginástica artística das 7h até as 20hs todos os dias menos sábados que os treinos vão até as 13hs e folga nos domingos. Sendo assim, fica o registro para colocarmos no planejamento expandir outras áreas para incluirmos essa modalidade no futuro." </a:t>
          </a:r>
          <a:endParaRPr lang="pt-BR" sz="1100" b="0" i="1">
            <a:solidFill>
              <a:schemeClr val="dk1"/>
            </a:solidFill>
            <a:effectLst/>
            <a:latin typeface="+mn-lt"/>
            <a:ea typeface="+mn-ea"/>
            <a:cs typeface="+mn-cs"/>
          </a:endParaRPr>
        </a:p>
        <a:p>
          <a:r>
            <a:rPr lang="pt-BR" sz="1100" b="0" i="0">
              <a:solidFill>
                <a:schemeClr val="dk1"/>
              </a:solidFill>
              <a:effectLst/>
              <a:latin typeface="+mn-lt"/>
              <a:ea typeface="+mn-ea"/>
              <a:cs typeface="+mn-cs"/>
            </a:rPr>
            <a:t> </a:t>
          </a:r>
        </a:p>
        <a:p>
          <a:endParaRPr lang="pt-BR" sz="1100"/>
        </a:p>
      </xdr:txBody>
    </xdr:sp>
    <xdr:clientData/>
  </xdr:twoCellAnchor>
  <xdr:oneCellAnchor>
    <xdr:from>
      <xdr:col>0</xdr:col>
      <xdr:colOff>152399</xdr:colOff>
      <xdr:row>40</xdr:row>
      <xdr:rowOff>9525</xdr:rowOff>
    </xdr:from>
    <xdr:ext cx="11801476" cy="378860"/>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52399" y="7820025"/>
          <a:ext cx="11801476"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solidFill>
                <a:sysClr val="windowText" lastClr="000000"/>
              </a:solidFill>
            </a:rPr>
            <a:t>Melhores Sugestões</a:t>
          </a:r>
          <a:r>
            <a:rPr lang="pt-BR" sz="2000" b="1" baseline="0">
              <a:solidFill>
                <a:sysClr val="windowText" lastClr="000000"/>
              </a:solidFill>
            </a:rPr>
            <a:t> - OUTUBRO de 2024 </a:t>
          </a:r>
          <a:endParaRPr lang="pt-BR" sz="2000" b="1">
            <a:solidFill>
              <a:sysClr val="windowText" lastClr="000000"/>
            </a:solidFill>
          </a:endParaRPr>
        </a:p>
      </xdr:txBody>
    </xdr:sp>
    <xdr:clientData/>
  </xdr:oneCellAnchor>
  <xdr:twoCellAnchor editAs="oneCell">
    <xdr:from>
      <xdr:col>9</xdr:col>
      <xdr:colOff>123824</xdr:colOff>
      <xdr:row>3</xdr:row>
      <xdr:rowOff>57150</xdr:rowOff>
    </xdr:from>
    <xdr:to>
      <xdr:col>18</xdr:col>
      <xdr:colOff>390524</xdr:colOff>
      <xdr:row>19</xdr:row>
      <xdr:rowOff>62003</xdr:rowOff>
    </xdr:to>
    <xdr:pic>
      <xdr:nvPicPr>
        <xdr:cNvPr id="9" name="Imagem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6134099" y="628650"/>
          <a:ext cx="5781675" cy="3243353"/>
        </a:xfrm>
        <a:prstGeom prst="rect">
          <a:avLst/>
        </a:prstGeom>
        <a:ln>
          <a:solidFill>
            <a:sysClr val="windowText" lastClr="000000"/>
          </a:solidFill>
        </a:ln>
      </xdr:spPr>
    </xdr:pic>
    <xdr:clientData/>
  </xdr:twoCellAnchor>
  <xdr:twoCellAnchor editAs="oneCell">
    <xdr:from>
      <xdr:col>9</xdr:col>
      <xdr:colOff>123825</xdr:colOff>
      <xdr:row>20</xdr:row>
      <xdr:rowOff>128561</xdr:rowOff>
    </xdr:from>
    <xdr:to>
      <xdr:col>18</xdr:col>
      <xdr:colOff>409575</xdr:colOff>
      <xdr:row>38</xdr:row>
      <xdr:rowOff>31172</xdr:rowOff>
    </xdr:to>
    <xdr:pic>
      <xdr:nvPicPr>
        <xdr:cNvPr id="10" name="Imagem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6134100" y="4129061"/>
          <a:ext cx="5800725" cy="3331611"/>
        </a:xfrm>
        <a:prstGeom prst="rect">
          <a:avLst/>
        </a:prstGeom>
        <a:ln>
          <a:solidFill>
            <a:sysClr val="windowText" lastClr="000000"/>
          </a:solidFill>
        </a:ln>
      </xdr:spPr>
    </xdr:pic>
    <xdr:clientData/>
  </xdr:twoCellAnchor>
  <xdr:twoCellAnchor>
    <xdr:from>
      <xdr:col>0</xdr:col>
      <xdr:colOff>142876</xdr:colOff>
      <xdr:row>73</xdr:row>
      <xdr:rowOff>171450</xdr:rowOff>
    </xdr:from>
    <xdr:to>
      <xdr:col>9</xdr:col>
      <xdr:colOff>85727</xdr:colOff>
      <xdr:row>93</xdr:row>
      <xdr:rowOff>19050</xdr:rowOff>
    </xdr:to>
    <xdr:sp macro="" textlink="">
      <xdr:nvSpPr>
        <xdr:cNvPr id="11" name="CaixaDeTexto 10">
          <a:extLst>
            <a:ext uri="{FF2B5EF4-FFF2-40B4-BE49-F238E27FC236}">
              <a16:creationId xmlns:a16="http://schemas.microsoft.com/office/drawing/2014/main" id="{00000000-0008-0000-0200-000005000000}"/>
            </a:ext>
          </a:extLst>
        </xdr:cNvPr>
        <xdr:cNvSpPr txBox="1"/>
      </xdr:nvSpPr>
      <xdr:spPr>
        <a:xfrm>
          <a:off x="142876" y="14268450"/>
          <a:ext cx="5953126" cy="3657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da</a:t>
          </a:r>
          <a:r>
            <a:rPr lang="pt-BR" sz="1100" b="1" i="0" baseline="0">
              <a:solidFill>
                <a:schemeClr val="dk1"/>
              </a:solidFill>
              <a:effectLst/>
              <a:latin typeface="+mn-lt"/>
              <a:ea typeface="+mn-ea"/>
              <a:cs typeface="+mn-cs"/>
            </a:rPr>
            <a:t> Educação</a:t>
          </a:r>
          <a:r>
            <a:rPr lang="pt-BR" b="1"/>
            <a:t/>
          </a:r>
          <a:br>
            <a:rPr lang="pt-BR" b="1"/>
          </a:br>
          <a:endParaRPr lang="pt-BR" sz="1100" b="1">
            <a:solidFill>
              <a:sysClr val="windowText" lastClr="000000"/>
            </a:solidFill>
          </a:endParaRPr>
        </a:p>
        <a:p>
          <a:pPr algn="ctr"/>
          <a:r>
            <a:rPr lang="pt-BR" sz="1100" b="1">
              <a:solidFill>
                <a:sysClr val="windowText" lastClr="000000"/>
              </a:solidFill>
            </a:rPr>
            <a:t>Sugestão do munícipe:</a:t>
          </a:r>
        </a:p>
        <a:p>
          <a:pPr algn="ctr"/>
          <a:endParaRPr lang="pt-BR" sz="1100" b="1">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t>
          </a:r>
          <a:r>
            <a:rPr lang="pt-BR" sz="1100" i="1">
              <a:solidFill>
                <a:schemeClr val="dk1"/>
              </a:solidFill>
              <a:effectLst/>
              <a:latin typeface="+mn-lt"/>
              <a:ea typeface="+mn-ea"/>
              <a:cs typeface="+mn-cs"/>
            </a:rPr>
            <a:t>Boa tarde. Por favor, gostaria de registrar elogio importante a todos os professores da EMEF Arthur Azevedo, os quais se destacam por toda sua atenção e acolhimento geral, não somente com alunos, mas com pais, responsáveis e toda comunidade. Todos lá, enxergo, que não medem esforços, independentemente de adversidades, em prol da educação de qualidade e formação de cidadãos. Minha filha estudo no segundo ano, período da tarde, e suas idas e vindas da escola são sempre com alegria. As professoras espelham a proatividade todos os dias, em atividades que transbordam conhecimentos. Mais que elogios, todos merecem um imenso agradecimento por parte de minha família, e que saibam a quão honrada é a luta diária de cada um lá dentro, seja lecionando, administrando, zelando e cuidando. Destaco também a equipe de limpeza, que sempre observo os locais limpos e arrumados. Enfim, que o coração de família fica quente e acolhido quando minha filha está com estes profissionais exemplares. Parabéns e muito obrigada!</a:t>
          </a:r>
          <a:r>
            <a:rPr lang="pt-BR" sz="1100">
              <a:solidFill>
                <a:schemeClr val="dk1"/>
              </a:solidFill>
              <a:effectLst/>
              <a:latin typeface="+mn-lt"/>
              <a:ea typeface="+mn-ea"/>
              <a:cs typeface="+mn-cs"/>
            </a:rPr>
            <a:t> ”.</a:t>
          </a:r>
        </a:p>
        <a:p>
          <a:pPr algn="l"/>
          <a:endParaRPr lang="pt-BR" sz="1100" b="0" i="0">
            <a:solidFill>
              <a:schemeClr val="dk1"/>
            </a:solidFill>
            <a:effectLst/>
            <a:latin typeface="+mn-lt"/>
            <a:ea typeface="+mn-ea"/>
            <a:cs typeface="+mn-cs"/>
          </a:endParaRPr>
        </a:p>
        <a:p>
          <a:pPr algn="ctr"/>
          <a:r>
            <a:rPr lang="pt-BR" sz="1100" b="1" i="0">
              <a:solidFill>
                <a:sysClr val="windowText" lastClr="000000"/>
              </a:solidFill>
              <a:effectLst/>
              <a:latin typeface="+mn-lt"/>
              <a:ea typeface="+mn-ea"/>
              <a:cs typeface="+mn-cs"/>
            </a:rPr>
            <a:t>Resposta do Órgão:</a:t>
          </a:r>
          <a:endParaRPr lang="pt-BR" b="1">
            <a:solidFill>
              <a:sysClr val="windowText" lastClr="000000"/>
            </a:solidFill>
            <a:effectLst/>
          </a:endParaRPr>
        </a:p>
        <a:p>
          <a:pPr algn="l"/>
          <a:endParaRPr lang="pt-BR" sz="1100" b="0" i="0">
            <a:solidFill>
              <a:sysClr val="windowText" lastClr="000000"/>
            </a:solidFill>
            <a:effectLst/>
            <a:latin typeface="+mn-lt"/>
            <a:ea typeface="+mn-ea"/>
            <a:cs typeface="+mn-cs"/>
          </a:endParaRPr>
        </a:p>
        <a:p>
          <a:r>
            <a:rPr lang="pt-BR" sz="1100" i="1">
              <a:solidFill>
                <a:schemeClr val="dk1"/>
              </a:solidFill>
              <a:effectLst/>
              <a:latin typeface="+mn-lt"/>
              <a:ea typeface="+mn-ea"/>
              <a:cs typeface="+mn-cs"/>
            </a:rPr>
            <a:t>"</a:t>
          </a:r>
          <a:r>
            <a:rPr lang="pt-BR" sz="1100" b="0" i="1">
              <a:solidFill>
                <a:schemeClr val="dk1"/>
              </a:solidFill>
              <a:effectLst/>
              <a:latin typeface="+mn-lt"/>
              <a:ea typeface="+mn-ea"/>
              <a:cs typeface="+mn-cs"/>
            </a:rPr>
            <a:t>Agradecemos pela manifestação e nos alegramos, pois nossa busca é pela continuidade do atendimento de qualidade às crianças e às famílias.</a:t>
          </a:r>
          <a:r>
            <a:rPr lang="pt-BR" sz="1100" i="1">
              <a:solidFill>
                <a:schemeClr val="dk1"/>
              </a:solidFill>
              <a:effectLst/>
              <a:latin typeface="+mn-lt"/>
              <a:ea typeface="+mn-ea"/>
              <a:cs typeface="+mn-cs"/>
            </a:rPr>
            <a:t>".</a:t>
          </a:r>
          <a:endParaRPr lang="pt-BR" sz="1100" b="0" i="1">
            <a:solidFill>
              <a:sysClr val="windowText" lastClr="000000"/>
            </a:solidFill>
            <a:effectLst/>
            <a:latin typeface="+mn-lt"/>
            <a:ea typeface="+mn-ea"/>
            <a:cs typeface="+mn-cs"/>
          </a:endParaRPr>
        </a:p>
        <a:p>
          <a:pPr algn="ctr"/>
          <a:endParaRPr lang="pt-BR" sz="1100"/>
        </a:p>
      </xdr:txBody>
    </xdr:sp>
    <xdr:clientData/>
  </xdr:twoCellAnchor>
  <xdr:twoCellAnchor>
    <xdr:from>
      <xdr:col>9</xdr:col>
      <xdr:colOff>95250</xdr:colOff>
      <xdr:row>73</xdr:row>
      <xdr:rowOff>171450</xdr:rowOff>
    </xdr:from>
    <xdr:to>
      <xdr:col>18</xdr:col>
      <xdr:colOff>409576</xdr:colOff>
      <xdr:row>93</xdr:row>
      <xdr:rowOff>19050</xdr:rowOff>
    </xdr:to>
    <xdr:sp macro="" textlink="">
      <xdr:nvSpPr>
        <xdr:cNvPr id="12" name="CaixaDeTexto 11">
          <a:extLst>
            <a:ext uri="{FF2B5EF4-FFF2-40B4-BE49-F238E27FC236}">
              <a16:creationId xmlns:a16="http://schemas.microsoft.com/office/drawing/2014/main" id="{00000000-0008-0000-0200-000006000000}"/>
            </a:ext>
          </a:extLst>
        </xdr:cNvPr>
        <xdr:cNvSpPr txBox="1"/>
      </xdr:nvSpPr>
      <xdr:spPr>
        <a:xfrm>
          <a:off x="6105525" y="14268450"/>
          <a:ext cx="5829301" cy="3657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Esportes e Lazer</a:t>
          </a:r>
        </a:p>
        <a:p>
          <a:pPr algn="ctr"/>
          <a:endParaRPr lang="pt-BR"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Sugestão do munícipe:</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i="0">
            <a:solidFill>
              <a:sysClr val="windowText" lastClr="000000"/>
            </a:solidFill>
          </a:endParaRPr>
        </a:p>
        <a:p>
          <a:r>
            <a:rPr lang="pt-BR" sz="1100">
              <a:solidFill>
                <a:schemeClr val="dk1"/>
              </a:solidFill>
              <a:effectLst/>
              <a:latin typeface="+mn-lt"/>
              <a:ea typeface="+mn-ea"/>
              <a:cs typeface="+mn-cs"/>
            </a:rPr>
            <a:t>“</a:t>
          </a:r>
          <a:r>
            <a:rPr lang="pt-BR" sz="1100" i="1">
              <a:solidFill>
                <a:schemeClr val="dk1"/>
              </a:solidFill>
              <a:effectLst/>
              <a:latin typeface="+mn-lt"/>
              <a:ea typeface="+mn-ea"/>
              <a:cs typeface="+mn-cs"/>
            </a:rPr>
            <a:t>Estive com a minha mãe no Baile Vem Dançar e fiquei encantada com tanto carinho recebido, desde o momento do embarque até a nossa saída. A equipe nos recebeu com sorriso no rosto, uma banda maravilhosa. Gostaria de pedir para que esse programa nunca acabe, quanto mais baile melhor. A quantidade de senhoras e senhores aproveitando a tarde dançando é a coisa mais linda. Gostaria de elogiar a todos pelo evento lindo do começo ao fim tudo maravilhoso e perfeito.</a:t>
          </a:r>
          <a:r>
            <a:rPr lang="pt-BR" sz="1100">
              <a:solidFill>
                <a:schemeClr val="dk1"/>
              </a:solidFill>
              <a:effectLst/>
              <a:latin typeface="+mn-lt"/>
              <a:ea typeface="+mn-ea"/>
              <a:cs typeface="+mn-cs"/>
            </a:rPr>
            <a:t>”.</a:t>
          </a:r>
        </a:p>
        <a:p>
          <a:endParaRPr lang="pt-BR" sz="1100" b="0" i="0">
            <a:solidFill>
              <a:sysClr val="windowText" lastClr="000000"/>
            </a:solidFill>
            <a:effectLst/>
            <a:latin typeface="+mn-lt"/>
            <a:ea typeface="+mn-ea"/>
            <a:cs typeface="+mn-cs"/>
          </a:endParaRPr>
        </a:p>
        <a:p>
          <a:pPr algn="ctr"/>
          <a:r>
            <a:rPr lang="pt-BR" sz="1100" b="1" i="0">
              <a:solidFill>
                <a:sysClr val="windowText" lastClr="000000"/>
              </a:solidFill>
              <a:effectLst/>
              <a:latin typeface="+mn-lt"/>
              <a:ea typeface="+mn-ea"/>
              <a:cs typeface="+mn-cs"/>
            </a:rPr>
            <a:t>Resposta do Órgão:</a:t>
          </a:r>
        </a:p>
        <a:p>
          <a:endParaRPr lang="pt-BR" sz="1100" b="0" i="0">
            <a:solidFill>
              <a:schemeClr val="dk1"/>
            </a:solidFill>
            <a:effectLst/>
            <a:latin typeface="+mn-lt"/>
            <a:ea typeface="+mn-ea"/>
            <a:cs typeface="+mn-cs"/>
          </a:endParaRPr>
        </a:p>
        <a:p>
          <a:r>
            <a:rPr lang="pt-BR" sz="1100" i="0">
              <a:solidFill>
                <a:schemeClr val="dk1"/>
              </a:solidFill>
              <a:effectLst/>
              <a:latin typeface="+mn-lt"/>
              <a:ea typeface="+mn-ea"/>
              <a:cs typeface="+mn-cs"/>
            </a:rPr>
            <a:t>Aguardando resposta do Órgão.</a:t>
          </a:r>
          <a:endParaRPr lang="pt-BR" sz="1100" b="0" i="0">
            <a:solidFill>
              <a:schemeClr val="dk1"/>
            </a:solidFill>
            <a:effectLst/>
            <a:latin typeface="+mn-lt"/>
            <a:ea typeface="+mn-ea"/>
            <a:cs typeface="+mn-cs"/>
          </a:endParaRPr>
        </a:p>
        <a:p>
          <a:r>
            <a:rPr lang="pt-BR" sz="1100" b="0" i="0">
              <a:solidFill>
                <a:schemeClr val="dk1"/>
              </a:solidFill>
              <a:effectLst/>
              <a:latin typeface="+mn-lt"/>
              <a:ea typeface="+mn-ea"/>
              <a:cs typeface="+mn-cs"/>
            </a:rPr>
            <a:t> </a:t>
          </a:r>
        </a:p>
        <a:p>
          <a:endParaRPr lang="pt-BR" sz="1100"/>
        </a:p>
      </xdr:txBody>
    </xdr:sp>
    <xdr:clientData/>
  </xdr:twoCellAnchor>
  <xdr:oneCellAnchor>
    <xdr:from>
      <xdr:col>0</xdr:col>
      <xdr:colOff>142875</xdr:colOff>
      <xdr:row>71</xdr:row>
      <xdr:rowOff>161925</xdr:rowOff>
    </xdr:from>
    <xdr:ext cx="11801476" cy="378860"/>
    <xdr:sp macro="" textlink="">
      <xdr:nvSpPr>
        <xdr:cNvPr id="13" name="CaixaDeTexto 12">
          <a:extLst>
            <a:ext uri="{FF2B5EF4-FFF2-40B4-BE49-F238E27FC236}">
              <a16:creationId xmlns:a16="http://schemas.microsoft.com/office/drawing/2014/main" id="{00000000-0008-0000-0200-000007000000}"/>
            </a:ext>
          </a:extLst>
        </xdr:cNvPr>
        <xdr:cNvSpPr txBox="1"/>
      </xdr:nvSpPr>
      <xdr:spPr>
        <a:xfrm>
          <a:off x="142875" y="13877925"/>
          <a:ext cx="11801476"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solidFill>
                <a:sysClr val="windowText" lastClr="000000"/>
              </a:solidFill>
            </a:rPr>
            <a:t>Melhores Elogios</a:t>
          </a:r>
          <a:r>
            <a:rPr lang="pt-BR" sz="2000" b="1" baseline="0">
              <a:solidFill>
                <a:sysClr val="windowText" lastClr="000000"/>
              </a:solidFill>
            </a:rPr>
            <a:t> - OUTUBRO de 2024 </a:t>
          </a:r>
          <a:endParaRPr lang="pt-BR" sz="2000" b="1">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12</xdr:row>
      <xdr:rowOff>57150</xdr:rowOff>
    </xdr:from>
    <xdr:ext cx="5286375" cy="4248146"/>
    <xdr:graphicFrame macro="">
      <xdr:nvGraphicFramePr>
        <xdr:cNvPr id="2" name="Gráfico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438153</xdr:colOff>
      <xdr:row>12</xdr:row>
      <xdr:rowOff>48981</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197986</xdr:colOff>
      <xdr:row>12</xdr:row>
      <xdr:rowOff>54091</xdr:rowOff>
    </xdr:from>
    <xdr:ext cx="5326513" cy="4276721"/>
    <xdr:grpSp>
      <xdr:nvGrpSpPr>
        <xdr:cNvPr id="4" name="Gráfico 4">
          <a:extLst>
            <a:ext uri="{FF2B5EF4-FFF2-40B4-BE49-F238E27FC236}">
              <a16:creationId xmlns:a16="http://schemas.microsoft.com/office/drawing/2014/main" id="{00000000-0008-0000-0200-000004000000}"/>
            </a:ext>
          </a:extLst>
        </xdr:cNvPr>
        <xdr:cNvGrpSpPr/>
      </xdr:nvGrpSpPr>
      <xdr:grpSpPr>
        <a:xfrm>
          <a:off x="10806455" y="2911591"/>
          <a:ext cx="5326513" cy="4276721"/>
          <a:chOff x="10925178" y="2619378"/>
          <a:chExt cx="4838703" cy="4276721"/>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4276721"/>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53494" y="2912272"/>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OUTUBRO/2024</a:t>
            </a:r>
          </a:p>
        </xdr:txBody>
      </xdr:sp>
    </xdr:grp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9525</xdr:rowOff>
    </xdr:from>
    <xdr:ext cx="7086600" cy="6038850"/>
    <xdr:sp macro="" textlink="">
      <xdr:nvSpPr>
        <xdr:cNvPr id="2" name="CaixaDeTexto 1">
          <a:extLst>
            <a:ext uri="{FF2B5EF4-FFF2-40B4-BE49-F238E27FC236}">
              <a16:creationId xmlns:a16="http://schemas.microsoft.com/office/drawing/2014/main" id="{00000000-0008-0000-1C00-000002000000}"/>
            </a:ext>
          </a:extLst>
        </xdr:cNvPr>
        <xdr:cNvSpPr txBox="1"/>
      </xdr:nvSpPr>
      <xdr:spPr>
        <a:xfrm>
          <a:off x="19050" y="9525"/>
          <a:ext cx="7086600" cy="6038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400" b="1" i="0">
              <a:solidFill>
                <a:schemeClr val="tx1"/>
              </a:solidFill>
              <a:effectLst/>
              <a:latin typeface="Times New Roman" panose="02020603050405020304" pitchFamily="18" charset="0"/>
              <a:ea typeface="+mn-ea"/>
              <a:cs typeface="Times New Roman" panose="02020603050405020304" pitchFamily="18" charset="0"/>
            </a:rPr>
            <a:t>Ouvidoria Geral do Município</a:t>
          </a:r>
          <a:r>
            <a:rPr lang="pt-BR" sz="1400" b="0" i="0">
              <a:solidFill>
                <a:schemeClr val="tx1"/>
              </a:solidFill>
              <a:effectLst/>
              <a:latin typeface="Times New Roman" panose="02020603050405020304" pitchFamily="18" charset="0"/>
              <a:ea typeface="+mn-ea"/>
              <a:cs typeface="Times New Roman" panose="02020603050405020304" pitchFamily="18" charset="0"/>
            </a:rPr>
            <a:t> </a:t>
          </a:r>
        </a:p>
        <a:p>
          <a:pPr algn="ctr" rtl="0" fontAlgn="base"/>
          <a:endParaRPr lang="pt-BR" sz="11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Relatório de Outubro de 2024</a:t>
          </a:r>
          <a:r>
            <a:rPr lang="pt-BR" sz="1200" b="0" i="0">
              <a:solidFill>
                <a:schemeClr val="tx1"/>
              </a:solidFill>
              <a:effectLst/>
              <a:latin typeface="Times New Roman" panose="02020603050405020304" pitchFamily="18" charset="0"/>
              <a:ea typeface="+mn-ea"/>
              <a:cs typeface="Times New Roman" panose="02020603050405020304" pitchFamily="18" charset="0"/>
            </a:rPr>
            <a:t> </a:t>
          </a:r>
        </a:p>
        <a:p>
          <a:pPr algn="ctr" rtl="0" fontAlgn="base"/>
          <a:endParaRPr lang="pt-BR" sz="11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r>
            <a:rPr lang="pt-BR" sz="1100" b="1" i="0">
              <a:solidFill>
                <a:schemeClr val="tx1"/>
              </a:solidFill>
              <a:effectLst/>
              <a:latin typeface="Times New Roman" panose="02020603050405020304" pitchFamily="18" charset="0"/>
              <a:ea typeface="+mn-ea"/>
              <a:cs typeface="Times New Roman" panose="02020603050405020304" pitchFamily="18" charset="0"/>
            </a:rPr>
            <a:t>Órgãos Externos</a:t>
          </a:r>
          <a:r>
            <a:rPr lang="pt-BR" sz="1100" b="0" i="0">
              <a:solidFill>
                <a:schemeClr val="tx1"/>
              </a:solidFill>
              <a:effectLst/>
              <a:latin typeface="Times New Roman" panose="02020603050405020304" pitchFamily="18" charset="0"/>
              <a:ea typeface="+mn-ea"/>
              <a:cs typeface="Times New Roman" panose="02020603050405020304" pitchFamily="18" charset="0"/>
            </a:rPr>
            <a:t> </a:t>
          </a:r>
        </a:p>
        <a:p>
          <a:pPr rtl="0" fontAlgn="base"/>
          <a:r>
            <a:rPr lang="pt-BR" sz="1100" b="0" i="0">
              <a:solidFill>
                <a:schemeClr val="tx1"/>
              </a:solidFill>
              <a:effectLst/>
              <a:latin typeface="Times New Roman" panose="02020603050405020304" pitchFamily="18" charset="0"/>
              <a:ea typeface="+mn-ea"/>
              <a:cs typeface="Times New Roman" panose="02020603050405020304" pitchFamily="18" charset="0"/>
            </a:rPr>
            <a:t> </a:t>
          </a: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As manifestações classificadas como “Órgão Externo” são aquelas que envolvem demandas direcionadas a instituições, que não estão sob a competência da Prefeitura de São Paulo. Essas demandas são respondidas com informações e orientações do procedimento que deve ser realizado pelo cidadão (ã). </a:t>
          </a:r>
        </a:p>
        <a:p>
          <a:pPr rtl="0" fontAlgn="base"/>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 Ouvidoria recebe essas manifestações por meio de diversos canais, tais como memorandos, ofícios, e-mails, entre outros. Dentre esses canais, destaca-se o “Web Denúncia Corrupção”, um canal disponibilizado pela CGE — Controladoria Geral do Estado de São Paulo. Esse canal, acessado através do formulário do “Fórum de Combate à Corrupção e Lavagem de Dinheiro (FOCCO-SP)”, conta com a parceria de mais de 30 órgãos, incluindo a CGM — Controladoria Geral do Município de São Paulo. </a:t>
          </a:r>
        </a:p>
        <a:p>
          <a:endParaRPr lang="pt-BR" sz="1100"/>
        </a:p>
      </xdr:txBody>
    </xdr:sp>
    <xdr:clientData/>
  </xdr:oneCellAnchor>
  <xdr:twoCellAnchor editAs="oneCell">
    <xdr:from>
      <xdr:col>2</xdr:col>
      <xdr:colOff>257176</xdr:colOff>
      <xdr:row>14</xdr:row>
      <xdr:rowOff>57150</xdr:rowOff>
    </xdr:from>
    <xdr:to>
      <xdr:col>9</xdr:col>
      <xdr:colOff>85726</xdr:colOff>
      <xdr:row>31</xdr:row>
      <xdr:rowOff>74374</xdr:rowOff>
    </xdr:to>
    <xdr:pic>
      <xdr:nvPicPr>
        <xdr:cNvPr id="4" name="Imagem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476376" y="2724150"/>
          <a:ext cx="4095750" cy="3255724"/>
        </a:xfrm>
        <a:prstGeom prst="rect">
          <a:avLst/>
        </a:prstGeom>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476249</xdr:colOff>
      <xdr:row>3</xdr:row>
      <xdr:rowOff>180975</xdr:rowOff>
    </xdr:from>
    <xdr:to>
      <xdr:col>18</xdr:col>
      <xdr:colOff>533400</xdr:colOff>
      <xdr:row>24</xdr:row>
      <xdr:rowOff>28575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190498</xdr:colOff>
      <xdr:row>3</xdr:row>
      <xdr:rowOff>190500</xdr:rowOff>
    </xdr:from>
    <xdr:to>
      <xdr:col>11</xdr:col>
      <xdr:colOff>323850</xdr:colOff>
      <xdr:row>24</xdr:row>
      <xdr:rowOff>38100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158749</xdr:colOff>
      <xdr:row>26</xdr:row>
      <xdr:rowOff>158749</xdr:rowOff>
    </xdr:from>
    <xdr:to>
      <xdr:col>12</xdr:col>
      <xdr:colOff>391583</xdr:colOff>
      <xdr:row>47</xdr:row>
      <xdr:rowOff>179917</xdr:rowOff>
    </xdr:to>
    <xdr:graphicFrame macro="">
      <xdr:nvGraphicFramePr>
        <xdr:cNvPr id="3" name="Gráfico 2">
          <a:extLst>
            <a:ext uri="{FF2B5EF4-FFF2-40B4-BE49-F238E27FC236}">
              <a16:creationId xmlns:a16="http://schemas.microsoft.com/office/drawing/2014/main" id="{B464F48C-1A51-48D5-9912-C433C885E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9528</xdr:colOff>
      <xdr:row>0</xdr:row>
      <xdr:rowOff>19046</xdr:rowOff>
    </xdr:from>
    <xdr:ext cx="6076946" cy="3276596"/>
    <xdr:graphicFrame macro="">
      <xdr:nvGraphicFramePr>
        <xdr:cNvPr id="2" name="Gráfico 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47625</xdr:colOff>
      <xdr:row>17</xdr:row>
      <xdr:rowOff>90488</xdr:rowOff>
    </xdr:from>
    <xdr:to>
      <xdr:col>8</xdr:col>
      <xdr:colOff>476250</xdr:colOff>
      <xdr:row>36</xdr:row>
      <xdr:rowOff>83344</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4369329"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assuntos mais solicitados do mês de outubro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OUTUBRO/24</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42331</xdr:colOff>
      <xdr:row>17</xdr:row>
      <xdr:rowOff>64295</xdr:rowOff>
    </xdr:from>
    <xdr:ext cx="6496843" cy="3925623"/>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95250</xdr:colOff>
      <xdr:row>17</xdr:row>
      <xdr:rowOff>60325</xdr:rowOff>
    </xdr:from>
    <xdr:to>
      <xdr:col>9</xdr:col>
      <xdr:colOff>390525</xdr:colOff>
      <xdr:row>26</xdr:row>
      <xdr:rowOff>89958</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OUT/24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Média/2024</a:t>
          </a:r>
        </a:p>
      </cdr:txBody>
    </cdr:sp>
  </cdr:relSizeAnchor>
</c:userShapes>
</file>

<file path=xl/drawings/drawing12.xml><?xml version="1.0" encoding="utf-8"?>
<xdr:wsDr xmlns:xdr="http://schemas.openxmlformats.org/drawingml/2006/spreadsheetDrawing" xmlns:a="http://schemas.openxmlformats.org/drawingml/2006/main">
  <xdr:oneCellAnchor>
    <xdr:from>
      <xdr:col>7</xdr:col>
      <xdr:colOff>0</xdr:colOff>
      <xdr:row>0</xdr:row>
      <xdr:rowOff>19046</xdr:rowOff>
    </xdr:from>
    <xdr:ext cx="7038978" cy="3171825"/>
    <xdr:graphicFrame macro="">
      <xdr:nvGraphicFramePr>
        <xdr:cNvPr id="2" name="Gráfico 2">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19053</xdr:colOff>
      <xdr:row>17</xdr:row>
      <xdr:rowOff>19050</xdr:rowOff>
    </xdr:from>
    <xdr:ext cx="7296147" cy="3505196"/>
    <xdr:graphicFrame macro="">
      <xdr:nvGraphicFramePr>
        <xdr:cNvPr id="3" name="Gráfico 5">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81528"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unidades mais demandadas do mês de outubro em</a:t>
            </a:r>
            <a:endParaRPr lang="pt-BR" sz="14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OUTUBRO/24</a:t>
            </a:r>
            <a:endParaRPr lang="pt-BR" sz="14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34446"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231772</xdr:colOff>
      <xdr:row>17</xdr:row>
      <xdr:rowOff>74084</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01855" y="3831167"/>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888702" cy="25806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600" b="1" i="0" u="none" strike="noStrike" kern="0" cap="none" spc="0" baseline="0">
                <a:solidFill>
                  <a:srgbClr val="000000"/>
                </a:solidFill>
                <a:uFillTx/>
                <a:latin typeface="Calibri"/>
              </a:rPr>
              <a:t>Média das 10 subprefeituras mais demandadas em 2024</a:t>
            </a:r>
            <a:endParaRPr lang="pt-BR"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11</xdr:col>
      <xdr:colOff>201084</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6</xdr:row>
      <xdr:rowOff>76201</xdr:rowOff>
    </xdr:from>
    <xdr:to>
      <xdr:col>5</xdr:col>
      <xdr:colOff>282299</xdr:colOff>
      <xdr:row>20</xdr:row>
      <xdr:rowOff>171451</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57150" y="1238251"/>
          <a:ext cx="4568549" cy="2762250"/>
        </a:xfrm>
        <a:prstGeom prst="rect">
          <a:avLst/>
        </a:prstGeom>
        <a:ln>
          <a:solidFill>
            <a:sysClr val="windowText" lastClr="000000"/>
          </a:solidFill>
        </a:ln>
      </xdr:spPr>
    </xdr:pic>
    <xdr:clientData/>
  </xdr:twoCellAnchor>
  <xdr:twoCellAnchor editAs="oneCell">
    <xdr:from>
      <xdr:col>5</xdr:col>
      <xdr:colOff>352425</xdr:colOff>
      <xdr:row>6</xdr:row>
      <xdr:rowOff>69157</xdr:rowOff>
    </xdr:from>
    <xdr:to>
      <xdr:col>8</xdr:col>
      <xdr:colOff>3238500</xdr:colOff>
      <xdr:row>20</xdr:row>
      <xdr:rowOff>170317</xdr:rowOff>
    </xdr:to>
    <xdr:pic>
      <xdr:nvPicPr>
        <xdr:cNvPr id="6" name="Imagem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4695825" y="1231207"/>
          <a:ext cx="4714875" cy="2768160"/>
        </a:xfrm>
        <a:prstGeom prst="rect">
          <a:avLst/>
        </a:prstGeom>
        <a:ln>
          <a:solidFill>
            <a:sysClr val="windowText" lastClr="000000"/>
          </a:solidFill>
        </a:ln>
      </xdr:spPr>
    </xdr:pic>
    <xdr:clientData/>
  </xdr:twoCellAnchor>
  <xdr:twoCellAnchor editAs="oneCell">
    <xdr:from>
      <xdr:col>8</xdr:col>
      <xdr:colOff>3333749</xdr:colOff>
      <xdr:row>6</xdr:row>
      <xdr:rowOff>66675</xdr:rowOff>
    </xdr:from>
    <xdr:to>
      <xdr:col>16</xdr:col>
      <xdr:colOff>76199</xdr:colOff>
      <xdr:row>20</xdr:row>
      <xdr:rowOff>169770</xdr:rowOff>
    </xdr:to>
    <xdr:pic>
      <xdr:nvPicPr>
        <xdr:cNvPr id="9" name="Imagem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3"/>
        <a:stretch>
          <a:fillRect/>
        </a:stretch>
      </xdr:blipFill>
      <xdr:spPr>
        <a:xfrm>
          <a:off x="9505949" y="1228725"/>
          <a:ext cx="4581525" cy="2770095"/>
        </a:xfrm>
        <a:prstGeom prst="rect">
          <a:avLst/>
        </a:prstGeom>
        <a:ln>
          <a:solidFill>
            <a:sysClr val="windowText" lastClr="000000"/>
          </a:solid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10584</xdr:colOff>
      <xdr:row>1</xdr:row>
      <xdr:rowOff>194733</xdr:rowOff>
    </xdr:from>
    <xdr:to>
      <xdr:col>17</xdr:col>
      <xdr:colOff>433917</xdr:colOff>
      <xdr:row>62</xdr:row>
      <xdr:rowOff>10584</xdr:rowOff>
    </xdr:to>
    <xdr:graphicFrame macro="">
      <xdr:nvGraphicFramePr>
        <xdr:cNvPr id="3" name="Gráfico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582084</xdr:colOff>
      <xdr:row>2</xdr:row>
      <xdr:rowOff>4233</xdr:rowOff>
    </xdr:from>
    <xdr:to>
      <xdr:col>26</xdr:col>
      <xdr:colOff>105834</xdr:colOff>
      <xdr:row>17</xdr:row>
      <xdr:rowOff>105833</xdr:rowOff>
    </xdr:to>
    <xdr:graphicFrame macro="">
      <xdr:nvGraphicFramePr>
        <xdr:cNvPr id="6" name="Gráfico 5">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152403</xdr:colOff>
      <xdr:row>30</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2024</a:t>
          </a:r>
          <a:endParaRPr lang="pt-BR" sz="1200">
            <a:effectLst/>
          </a:endParaRPr>
        </a:p>
        <a:p xmlns:a="http://schemas.openxmlformats.org/drawingml/2006/main">
          <a:pPr>
            <a:lnSpc>
              <a:spcPts val="1200"/>
            </a:lnSpc>
          </a:pPr>
          <a:endParaRPr lang="pt-BR" sz="1100"/>
        </a:p>
      </cdr:txBody>
    </cdr:sp>
  </cdr:relSizeAnchor>
</c:userShapes>
</file>

<file path=xl/drawings/drawing21.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895596"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18</xdr:col>
      <xdr:colOff>466728</xdr:colOff>
      <xdr:row>0</xdr:row>
      <xdr:rowOff>57146</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xdr:col>
      <xdr:colOff>104775</xdr:colOff>
      <xdr:row>0</xdr:row>
      <xdr:rowOff>57153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0</xdr:rowOff>
        </xdr:from>
        <xdr:to>
          <xdr:col>9</xdr:col>
          <xdr:colOff>514350</xdr:colOff>
          <xdr:row>37</xdr:row>
          <xdr:rowOff>161925</xdr:rowOff>
        </xdr:to>
        <xdr:sp macro="" textlink="">
          <xdr:nvSpPr>
            <xdr:cNvPr id="15362" name="Object 1" hidden="1">
              <a:extLst>
                <a:ext uri="{63B3BB69-23CF-44E3-9099-C40C66FF867C}">
                  <a14:compatExt spid="_x0000_s15362"/>
                </a:ext>
                <a:ext uri="{FF2B5EF4-FFF2-40B4-BE49-F238E27FC236}">
                  <a16:creationId xmlns:a16="http://schemas.microsoft.com/office/drawing/2014/main" id="{00000000-0008-0000-1C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4</xdr:col>
      <xdr:colOff>28575</xdr:colOff>
      <xdr:row>0</xdr:row>
      <xdr:rowOff>28575</xdr:rowOff>
    </xdr:from>
    <xdr:to>
      <xdr:col>11</xdr:col>
      <xdr:colOff>333375</xdr:colOff>
      <xdr:row>13</xdr:row>
      <xdr:rowOff>180975</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57150</xdr:colOff>
      <xdr:row>0</xdr:row>
      <xdr:rowOff>28575</xdr:rowOff>
    </xdr:from>
    <xdr:to>
      <xdr:col>19</xdr:col>
      <xdr:colOff>285750</xdr:colOff>
      <xdr:row>13</xdr:row>
      <xdr:rowOff>142875</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38100</xdr:colOff>
      <xdr:row>15</xdr:row>
      <xdr:rowOff>42861</xdr:rowOff>
    </xdr:from>
    <xdr:to>
      <xdr:col>12</xdr:col>
      <xdr:colOff>323850</xdr:colOff>
      <xdr:row>32</xdr:row>
      <xdr:rowOff>47625</xdr:rowOff>
    </xdr:to>
    <mc:AlternateContent xmlns:mc="http://schemas.openxmlformats.org/markup-compatibility/2006">
      <mc:Choice xmlns:cx1="http://schemas.microsoft.com/office/drawing/2015/9/8/chartex" xmlns="" Requires="cx1">
        <xdr:graphicFrame macro="">
          <xdr:nvGraphicFramePr>
            <xdr:cNvPr id="5" name="Gráfico 4">
              <a:extLst>
                <a:ext uri="{FF2B5EF4-FFF2-40B4-BE49-F238E27FC236}">
                  <a16:creationId xmlns:a16="http://schemas.microsoft.com/office/drawing/2014/main" id="{00000000-0008-0000-1B00-00000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tângulo 3"/>
            <xdr:cNvSpPr>
              <a:spLocks noTextEdit="1"/>
            </xdr:cNvSpPr>
          </xdr:nvSpPr>
          <xdr:spPr>
            <a:xfrm>
              <a:off x="2962275" y="3033711"/>
              <a:ext cx="5162550" cy="3243264"/>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openxmlformats.org/officeDocument/2006/relationships/image" Target="../media/image12.emf"/><Relationship Id="rId4" Type="http://schemas.openxmlformats.org/officeDocument/2006/relationships/package" Target="../embeddings/Documento_do_Microsoft_Word.docx"/></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58" zoomScale="110" zoomScaleNormal="110" workbookViewId="0">
      <selection activeCell="T88" sqref="T88"/>
    </sheetView>
  </sheetViews>
  <sheetFormatPr defaultRowHeight="1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S34"/>
  <sheetViews>
    <sheetView zoomScale="80" zoomScaleNormal="80" workbookViewId="0">
      <selection activeCell="A31" sqref="A31:I33"/>
    </sheetView>
  </sheetViews>
  <sheetFormatPr defaultRowHeight="15"/>
  <cols>
    <col min="1" max="1" width="13.5703125" customWidth="1"/>
    <col min="2" max="2" width="12" bestFit="1" customWidth="1"/>
    <col min="3" max="3" width="10.42578125" bestFit="1" customWidth="1"/>
    <col min="4" max="4" width="44.140625" bestFit="1"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9.140625" customWidth="1"/>
  </cols>
  <sheetData>
    <row r="1" spans="1:11">
      <c r="A1" s="1" t="s">
        <v>0</v>
      </c>
    </row>
    <row r="2" spans="1:11">
      <c r="A2" s="1" t="s">
        <v>1</v>
      </c>
    </row>
    <row r="3" spans="1:11" ht="15.75" thickBot="1"/>
    <row r="4" spans="1:11" ht="15.75" thickBot="1">
      <c r="A4" s="4" t="s">
        <v>2</v>
      </c>
      <c r="B4" s="4" t="s">
        <v>3</v>
      </c>
      <c r="C4" s="4" t="s">
        <v>4</v>
      </c>
      <c r="D4" s="6"/>
      <c r="E4" s="6"/>
      <c r="F4" s="6"/>
      <c r="I4"/>
      <c r="J4"/>
    </row>
    <row r="5" spans="1:11" ht="15.75" thickBot="1">
      <c r="A5" s="636">
        <v>45292</v>
      </c>
      <c r="B5" s="637">
        <f>P25</f>
        <v>5587</v>
      </c>
      <c r="C5" s="757">
        <f>((B5-4354)/4354)*100</f>
        <v>28.318787322002759</v>
      </c>
      <c r="D5" s="8"/>
      <c r="E5" s="8"/>
      <c r="F5" s="8"/>
      <c r="I5"/>
      <c r="J5"/>
    </row>
    <row r="6" spans="1:11" ht="15.75" thickBot="1">
      <c r="A6" s="638">
        <v>45323</v>
      </c>
      <c r="B6" s="639">
        <f>O25</f>
        <v>5847</v>
      </c>
      <c r="C6" s="758">
        <f>((B6-B5)/B5)*100</f>
        <v>4.6536602827993558</v>
      </c>
      <c r="D6" s="8"/>
      <c r="E6" s="8"/>
      <c r="F6" s="8"/>
      <c r="H6" s="9"/>
      <c r="I6" s="8"/>
      <c r="J6" s="8"/>
      <c r="K6" s="10"/>
    </row>
    <row r="7" spans="1:11" ht="15.75" thickBot="1">
      <c r="A7" s="638">
        <v>45352</v>
      </c>
      <c r="B7" s="11">
        <f>N25</f>
        <v>6171</v>
      </c>
      <c r="C7" s="758">
        <f t="shared" ref="C7:C14" si="0">((B7-B6)/B6)*100</f>
        <v>5.5413032324268858</v>
      </c>
      <c r="D7" s="8"/>
      <c r="E7" s="8"/>
      <c r="F7" s="8"/>
      <c r="H7" s="9"/>
      <c r="I7" s="8"/>
      <c r="J7" s="8"/>
      <c r="K7" s="10"/>
    </row>
    <row r="8" spans="1:11" ht="15.75" thickBot="1">
      <c r="A8" s="638">
        <v>45383</v>
      </c>
      <c r="B8" s="11">
        <f>M25</f>
        <v>6588</v>
      </c>
      <c r="C8" s="758">
        <f t="shared" si="0"/>
        <v>6.7574137092853679</v>
      </c>
      <c r="D8" s="8"/>
      <c r="E8" s="8"/>
      <c r="F8" s="8"/>
    </row>
    <row r="9" spans="1:11" ht="15.75" thickBot="1">
      <c r="A9" s="638">
        <v>45413</v>
      </c>
      <c r="B9" s="11">
        <f>L25</f>
        <v>5941</v>
      </c>
      <c r="C9" s="758">
        <f t="shared" si="0"/>
        <v>-9.8208864602307226</v>
      </c>
      <c r="D9" s="8"/>
      <c r="E9" s="8"/>
      <c r="F9" s="8"/>
    </row>
    <row r="10" spans="1:11" ht="15.75" thickBot="1">
      <c r="A10" s="638">
        <v>45444</v>
      </c>
      <c r="B10" s="760">
        <f>K25</f>
        <v>5990</v>
      </c>
      <c r="C10" s="758">
        <f t="shared" si="0"/>
        <v>0.82477697357347246</v>
      </c>
      <c r="D10" s="8"/>
      <c r="E10" s="8"/>
      <c r="F10" s="8"/>
    </row>
    <row r="11" spans="1:11" ht="15.75" thickBot="1">
      <c r="A11" s="638">
        <v>45474</v>
      </c>
      <c r="B11" s="11">
        <f>J25</f>
        <v>6189</v>
      </c>
      <c r="C11" s="758">
        <f t="shared" si="0"/>
        <v>3.32220367278798</v>
      </c>
      <c r="D11" s="8"/>
      <c r="E11" s="8"/>
      <c r="F11" s="8"/>
    </row>
    <row r="12" spans="1:11" ht="15.75" thickBot="1">
      <c r="A12" s="638">
        <v>45505</v>
      </c>
      <c r="B12" s="11">
        <f>I25</f>
        <v>6144</v>
      </c>
      <c r="C12" s="758">
        <f t="shared" si="0"/>
        <v>-0.72709646146388762</v>
      </c>
      <c r="D12" s="8"/>
      <c r="E12" s="8"/>
      <c r="F12" s="8"/>
    </row>
    <row r="13" spans="1:11" ht="15.75" thickBot="1">
      <c r="A13" s="638">
        <v>45536</v>
      </c>
      <c r="B13" s="11">
        <f>H25</f>
        <v>5879</v>
      </c>
      <c r="C13" s="758">
        <f t="shared" si="0"/>
        <v>-4.3131510416666661</v>
      </c>
      <c r="D13" s="8"/>
      <c r="E13" s="8"/>
      <c r="F13" s="8"/>
    </row>
    <row r="14" spans="1:11" ht="15.75" thickBot="1">
      <c r="A14" s="638">
        <v>45566</v>
      </c>
      <c r="B14" s="11">
        <f>G25</f>
        <v>6067</v>
      </c>
      <c r="C14" s="758">
        <f t="shared" si="0"/>
        <v>3.197822758972614</v>
      </c>
      <c r="D14" s="8"/>
      <c r="E14" s="8"/>
      <c r="F14" s="8"/>
      <c r="H14" s="12"/>
    </row>
    <row r="15" spans="1:11" ht="15.75" thickBot="1">
      <c r="A15" s="640">
        <v>45597</v>
      </c>
      <c r="B15" s="11"/>
      <c r="C15" s="604"/>
      <c r="D15" s="8"/>
      <c r="E15" s="8"/>
      <c r="F15" s="8"/>
    </row>
    <row r="16" spans="1:11" ht="15.75" thickBot="1">
      <c r="A16" s="635">
        <v>45627</v>
      </c>
      <c r="B16" s="618"/>
      <c r="C16" s="607"/>
      <c r="D16" s="8"/>
      <c r="E16" s="8"/>
      <c r="F16" s="8"/>
    </row>
    <row r="17" spans="1:19" ht="15.75" thickBot="1">
      <c r="A17" s="13" t="s">
        <v>5</v>
      </c>
      <c r="B17" s="15">
        <f>SUM(B5:B16)</f>
        <v>60403</v>
      </c>
    </row>
    <row r="18" spans="1:19" ht="15.75" thickBot="1">
      <c r="A18" s="14" t="s">
        <v>6</v>
      </c>
      <c r="B18" s="15">
        <f>AVERAGE(B5:B16)</f>
        <v>6040.3</v>
      </c>
      <c r="D18" s="16" t="s">
        <v>7</v>
      </c>
      <c r="E18" s="17">
        <v>45627</v>
      </c>
      <c r="F18" s="18">
        <v>45597</v>
      </c>
      <c r="G18" s="18">
        <v>45566</v>
      </c>
      <c r="H18" s="18">
        <v>45536</v>
      </c>
      <c r="I18" s="18">
        <v>45505</v>
      </c>
      <c r="J18" s="18">
        <v>45474</v>
      </c>
      <c r="K18" s="18">
        <v>45444</v>
      </c>
      <c r="L18" s="19">
        <v>45413</v>
      </c>
      <c r="M18" s="17">
        <v>45383</v>
      </c>
      <c r="N18" s="17">
        <v>45352</v>
      </c>
      <c r="O18" s="17">
        <v>45323</v>
      </c>
      <c r="P18" s="20">
        <v>45292</v>
      </c>
      <c r="Q18" s="18" t="s">
        <v>5</v>
      </c>
      <c r="R18" s="21" t="s">
        <v>8</v>
      </c>
      <c r="S18" s="21" t="s">
        <v>6</v>
      </c>
    </row>
    <row r="19" spans="1:19">
      <c r="A19" s="1056"/>
      <c r="B19" s="1056"/>
      <c r="C19" s="1056"/>
      <c r="D19" s="22" t="s">
        <v>9</v>
      </c>
      <c r="E19" s="23"/>
      <c r="F19" s="24"/>
      <c r="G19" s="25">
        <v>448</v>
      </c>
      <c r="H19" s="25">
        <v>395</v>
      </c>
      <c r="I19" s="25">
        <v>368</v>
      </c>
      <c r="J19" s="25">
        <v>325</v>
      </c>
      <c r="K19" s="26">
        <v>365</v>
      </c>
      <c r="L19" s="26">
        <v>341</v>
      </c>
      <c r="M19" s="27">
        <v>395</v>
      </c>
      <c r="N19" s="28">
        <v>362</v>
      </c>
      <c r="O19" s="27">
        <v>230</v>
      </c>
      <c r="P19" s="29">
        <v>205</v>
      </c>
      <c r="Q19" s="30">
        <f t="shared" ref="Q19:Q24" si="1">SUM(E19:P19)</f>
        <v>3434</v>
      </c>
      <c r="R19" s="31">
        <f>(Q19/Q25)*100</f>
        <v>5.6851480886710926</v>
      </c>
      <c r="S19" s="32">
        <f t="shared" ref="S19:S23" si="2">AVERAGE(E19:P19)</f>
        <v>343.4</v>
      </c>
    </row>
    <row r="20" spans="1:19" ht="15" customHeight="1">
      <c r="C20" s="33"/>
      <c r="D20" s="34" t="s">
        <v>11</v>
      </c>
      <c r="E20" s="35"/>
      <c r="F20" s="36"/>
      <c r="G20" s="37">
        <v>95</v>
      </c>
      <c r="H20" s="37">
        <v>79</v>
      </c>
      <c r="I20" s="37">
        <v>97</v>
      </c>
      <c r="J20" s="37">
        <v>93</v>
      </c>
      <c r="K20" s="38">
        <v>76</v>
      </c>
      <c r="L20" s="38">
        <v>75</v>
      </c>
      <c r="M20" s="37">
        <v>82</v>
      </c>
      <c r="N20" s="28">
        <v>91</v>
      </c>
      <c r="O20" s="37">
        <v>81</v>
      </c>
      <c r="P20" s="39">
        <v>70</v>
      </c>
      <c r="Q20" s="40">
        <f t="shared" si="1"/>
        <v>839</v>
      </c>
      <c r="R20" s="41">
        <f>(Q20/Q25)*100</f>
        <v>1.3890038574243</v>
      </c>
      <c r="S20" s="42">
        <f t="shared" si="2"/>
        <v>83.9</v>
      </c>
    </row>
    <row r="21" spans="1:19" ht="15" customHeight="1">
      <c r="C21" s="33"/>
      <c r="D21" s="1049" t="s">
        <v>554</v>
      </c>
      <c r="E21" s="35"/>
      <c r="F21" s="36"/>
      <c r="G21" s="37">
        <v>5</v>
      </c>
      <c r="H21" s="37">
        <v>0</v>
      </c>
      <c r="I21" s="37">
        <v>0</v>
      </c>
      <c r="J21" s="37">
        <v>0</v>
      </c>
      <c r="K21" s="38">
        <v>0</v>
      </c>
      <c r="L21" s="38">
        <v>0</v>
      </c>
      <c r="M21" s="37">
        <v>0</v>
      </c>
      <c r="N21" s="28">
        <v>0</v>
      </c>
      <c r="O21" s="37">
        <v>0</v>
      </c>
      <c r="P21" s="39">
        <v>0</v>
      </c>
      <c r="Q21" s="40">
        <f t="shared" si="1"/>
        <v>5</v>
      </c>
      <c r="R21" s="41">
        <f>(Q21/Q25)*100</f>
        <v>8.277734549608463E-3</v>
      </c>
      <c r="S21" s="42">
        <f>AVERAGE(E21:P21)</f>
        <v>0.5</v>
      </c>
    </row>
    <row r="22" spans="1:19">
      <c r="D22" s="34" t="s">
        <v>12</v>
      </c>
      <c r="E22" s="35"/>
      <c r="F22" s="36"/>
      <c r="G22" s="37">
        <v>5155</v>
      </c>
      <c r="H22" s="37">
        <v>5138</v>
      </c>
      <c r="I22" s="37">
        <v>5464</v>
      </c>
      <c r="J22" s="37">
        <v>5537</v>
      </c>
      <c r="K22" s="38">
        <v>5282</v>
      </c>
      <c r="L22" s="38">
        <v>5284</v>
      </c>
      <c r="M22" s="37">
        <v>5855</v>
      </c>
      <c r="N22" s="28">
        <v>5449</v>
      </c>
      <c r="O22" s="37">
        <v>5263</v>
      </c>
      <c r="P22" s="39">
        <v>5003</v>
      </c>
      <c r="Q22" s="40">
        <f t="shared" si="1"/>
        <v>53430</v>
      </c>
      <c r="R22" s="41">
        <f>(Q22/Q25)*100</f>
        <v>88.455871397116042</v>
      </c>
      <c r="S22" s="42">
        <f t="shared" si="2"/>
        <v>5343</v>
      </c>
    </row>
    <row r="23" spans="1:19" ht="17.25" customHeight="1">
      <c r="D23" s="34" t="s">
        <v>13</v>
      </c>
      <c r="E23" s="35"/>
      <c r="F23" s="36"/>
      <c r="G23" s="37">
        <v>298</v>
      </c>
      <c r="H23" s="37">
        <v>200</v>
      </c>
      <c r="I23" s="37">
        <v>169</v>
      </c>
      <c r="J23" s="37">
        <v>201</v>
      </c>
      <c r="K23" s="38">
        <v>215</v>
      </c>
      <c r="L23" s="38">
        <v>199</v>
      </c>
      <c r="M23" s="37">
        <v>200</v>
      </c>
      <c r="N23" s="28">
        <v>225</v>
      </c>
      <c r="O23" s="37">
        <v>209</v>
      </c>
      <c r="P23" s="39">
        <v>225</v>
      </c>
      <c r="Q23" s="40">
        <f t="shared" si="1"/>
        <v>2141</v>
      </c>
      <c r="R23" s="41">
        <f>(Q23/Q25)*100</f>
        <v>3.5445259341423436</v>
      </c>
      <c r="S23" s="42">
        <f t="shared" si="2"/>
        <v>214.1</v>
      </c>
    </row>
    <row r="24" spans="1:19" ht="15.75" customHeight="1" thickBot="1">
      <c r="A24" s="992"/>
      <c r="B24" s="992"/>
      <c r="D24" s="34" t="s">
        <v>14</v>
      </c>
      <c r="E24" s="43"/>
      <c r="F24" s="36"/>
      <c r="G24" s="44">
        <v>66</v>
      </c>
      <c r="H24" s="44">
        <v>67</v>
      </c>
      <c r="I24" s="44">
        <v>46</v>
      </c>
      <c r="J24" s="44">
        <v>33</v>
      </c>
      <c r="K24" s="45">
        <v>52</v>
      </c>
      <c r="L24" s="45">
        <v>42</v>
      </c>
      <c r="M24" s="37">
        <v>56</v>
      </c>
      <c r="N24" s="28">
        <v>44</v>
      </c>
      <c r="O24" s="44">
        <v>64</v>
      </c>
      <c r="P24" s="46">
        <v>84</v>
      </c>
      <c r="Q24" s="47">
        <f t="shared" si="1"/>
        <v>554</v>
      </c>
      <c r="R24" s="48">
        <f>(Q24/Q25)*100</f>
        <v>0.91717298809661763</v>
      </c>
      <c r="S24" s="49">
        <f>AVERAGE(E24:P24)</f>
        <v>55.4</v>
      </c>
    </row>
    <row r="25" spans="1:19" ht="15.75" customHeight="1" thickBot="1">
      <c r="A25" s="992"/>
      <c r="B25" s="992"/>
      <c r="D25" s="188" t="s">
        <v>15</v>
      </c>
      <c r="E25" s="50">
        <f>SUM(E19:E24)</f>
        <v>0</v>
      </c>
      <c r="F25" s="50">
        <f>SUM(F19:F24)</f>
        <v>0</v>
      </c>
      <c r="G25" s="50">
        <f>SUM(G19:G24)</f>
        <v>6067</v>
      </c>
      <c r="H25" s="50">
        <f>SUM(H19:H24)</f>
        <v>5879</v>
      </c>
      <c r="I25" s="50">
        <f>SUM(I19:I24)</f>
        <v>6144</v>
      </c>
      <c r="J25" s="50">
        <f t="shared" ref="J25:R25" si="3">SUM(J19:J24)</f>
        <v>6189</v>
      </c>
      <c r="K25" s="50">
        <f t="shared" si="3"/>
        <v>5990</v>
      </c>
      <c r="L25" s="50">
        <f t="shared" si="3"/>
        <v>5941</v>
      </c>
      <c r="M25" s="50">
        <f t="shared" si="3"/>
        <v>6588</v>
      </c>
      <c r="N25" s="52">
        <f t="shared" si="3"/>
        <v>6171</v>
      </c>
      <c r="O25" s="50">
        <f t="shared" si="3"/>
        <v>5847</v>
      </c>
      <c r="P25" s="52">
        <f t="shared" si="3"/>
        <v>5587</v>
      </c>
      <c r="Q25" s="53">
        <f t="shared" si="3"/>
        <v>60403</v>
      </c>
      <c r="R25" s="52">
        <f t="shared" si="3"/>
        <v>100.00000000000001</v>
      </c>
      <c r="S25" s="54">
        <f>AVERAGEIF(E25:P25,"&gt;0")</f>
        <v>6040.3</v>
      </c>
    </row>
    <row r="26" spans="1:19" ht="15" customHeight="1">
      <c r="A26" s="992"/>
      <c r="B26" s="992"/>
    </row>
    <row r="27" spans="1:19" ht="15" customHeight="1">
      <c r="A27" s="1055" t="s">
        <v>10</v>
      </c>
      <c r="B27" s="1055"/>
      <c r="C27" s="1055"/>
      <c r="D27" s="1055"/>
      <c r="E27" s="1055"/>
      <c r="F27" s="1055"/>
      <c r="G27" s="1055"/>
      <c r="H27" s="1055"/>
      <c r="I27" s="1055"/>
    </row>
    <row r="28" spans="1:19" ht="15" customHeight="1">
      <c r="A28" s="1055"/>
      <c r="B28" s="1055"/>
      <c r="C28" s="1055"/>
      <c r="D28" s="1055"/>
      <c r="E28" s="1055"/>
      <c r="F28" s="1055"/>
      <c r="G28" s="1055"/>
      <c r="H28" s="1055"/>
      <c r="I28" s="1055"/>
    </row>
    <row r="29" spans="1:19" ht="15" customHeight="1">
      <c r="A29" s="1055"/>
      <c r="B29" s="1055"/>
      <c r="C29" s="1055"/>
      <c r="D29" s="1055"/>
      <c r="E29" s="1055"/>
      <c r="F29" s="1055"/>
      <c r="G29" s="1055"/>
      <c r="H29" s="1055"/>
      <c r="I29" s="1055"/>
    </row>
    <row r="30" spans="1:19" ht="9" customHeight="1"/>
    <row r="31" spans="1:19" ht="15" customHeight="1">
      <c r="A31" s="1055" t="s">
        <v>559</v>
      </c>
      <c r="B31" s="1055"/>
      <c r="C31" s="1055"/>
      <c r="D31" s="1055"/>
      <c r="E31" s="1055"/>
      <c r="F31" s="1055"/>
      <c r="G31" s="1055"/>
      <c r="H31" s="1055"/>
      <c r="I31" s="1055"/>
    </row>
    <row r="32" spans="1:19">
      <c r="A32" s="1055"/>
      <c r="B32" s="1055"/>
      <c r="C32" s="1055"/>
      <c r="D32" s="1055"/>
      <c r="E32" s="1055"/>
      <c r="F32" s="1055"/>
      <c r="G32" s="1055"/>
      <c r="H32" s="1055"/>
      <c r="I32" s="1055"/>
      <c r="Q32" s="3"/>
    </row>
    <row r="33" spans="1:13">
      <c r="A33" s="1055"/>
      <c r="B33" s="1055"/>
      <c r="C33" s="1055"/>
      <c r="D33" s="1055"/>
      <c r="E33" s="1055"/>
      <c r="F33" s="1055"/>
      <c r="G33" s="1055"/>
      <c r="H33" s="1055"/>
      <c r="I33" s="1055"/>
    </row>
    <row r="34" spans="1:13">
      <c r="M34" s="3"/>
    </row>
  </sheetData>
  <mergeCells count="3">
    <mergeCell ref="A31:I33"/>
    <mergeCell ref="A27:I29"/>
    <mergeCell ref="A19:C19"/>
  </mergeCells>
  <pageMargins left="0.511811024" right="0.511811024" top="0.78740157500000008" bottom="0.78740157500000008" header="0.31496062000000008" footer="0.31496062000000008"/>
  <pageSetup paperSize="9" fitToWidth="0" fitToHeight="0" orientation="portrait" r:id="rId1"/>
  <ignoredErrors>
    <ignoredError sqref="E25:P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heetViews>
  <sheetFormatPr defaultRowHeight="15"/>
  <cols>
    <col min="1" max="1" width="6.42578125" customWidth="1"/>
    <col min="2" max="2" width="19.7109375" customWidth="1"/>
    <col min="11" max="11" width="9.5703125" customWidth="1"/>
  </cols>
  <sheetData>
    <row r="1" spans="1:23">
      <c r="A1" s="1" t="s">
        <v>0</v>
      </c>
      <c r="W1" s="124"/>
    </row>
    <row r="2" spans="1:23">
      <c r="A2" s="1" t="s">
        <v>1</v>
      </c>
      <c r="W2" s="124"/>
    </row>
    <row r="3" spans="1:23">
      <c r="W3" s="124"/>
    </row>
    <row r="4" spans="1:23">
      <c r="A4" s="526"/>
      <c r="B4" s="526"/>
      <c r="C4" s="526"/>
      <c r="D4" s="526"/>
      <c r="E4" s="526"/>
      <c r="F4" s="526"/>
      <c r="G4" s="526"/>
      <c r="W4" s="124"/>
    </row>
    <row r="5" spans="1:23" s="474" customFormat="1">
      <c r="A5" s="124"/>
      <c r="B5" s="124"/>
      <c r="C5" s="124"/>
      <c r="D5" s="124"/>
      <c r="E5" s="124"/>
      <c r="F5" s="124"/>
      <c r="G5" s="124"/>
      <c r="H5" s="124"/>
      <c r="I5" s="124"/>
      <c r="J5" s="124"/>
      <c r="K5" s="124"/>
      <c r="L5" s="124"/>
      <c r="W5" s="124"/>
    </row>
    <row r="6" spans="1:23" s="474" customFormat="1" ht="30">
      <c r="B6" s="911" t="s">
        <v>7</v>
      </c>
      <c r="C6" s="912">
        <v>45292</v>
      </c>
      <c r="D6" s="912">
        <v>45323</v>
      </c>
      <c r="E6" s="912">
        <v>45352</v>
      </c>
      <c r="F6" s="912">
        <v>45383</v>
      </c>
      <c r="G6" s="912">
        <v>45413</v>
      </c>
      <c r="H6" s="912">
        <v>45444</v>
      </c>
      <c r="I6" s="912">
        <v>45474</v>
      </c>
      <c r="J6" s="912">
        <v>45505</v>
      </c>
      <c r="K6" s="912">
        <v>45536</v>
      </c>
      <c r="L6" s="912">
        <v>45566</v>
      </c>
      <c r="W6" s="124"/>
    </row>
    <row r="7" spans="1:23" s="474" customFormat="1">
      <c r="B7" s="633" t="s">
        <v>11</v>
      </c>
      <c r="C7" s="870">
        <v>70</v>
      </c>
      <c r="D7" s="870">
        <v>82</v>
      </c>
      <c r="E7" s="870">
        <v>93</v>
      </c>
      <c r="F7" s="869">
        <v>90</v>
      </c>
      <c r="G7" s="870">
        <v>77</v>
      </c>
      <c r="H7" s="870">
        <v>76</v>
      </c>
      <c r="I7" s="870">
        <v>93</v>
      </c>
      <c r="J7" s="870">
        <v>97</v>
      </c>
      <c r="K7" s="870">
        <v>79</v>
      </c>
      <c r="L7" s="474">
        <v>95</v>
      </c>
      <c r="W7" s="124"/>
    </row>
    <row r="8" spans="1:23" s="474" customFormat="1">
      <c r="B8" s="633" t="s">
        <v>14</v>
      </c>
      <c r="C8" s="870">
        <v>84</v>
      </c>
      <c r="D8" s="870">
        <v>64</v>
      </c>
      <c r="E8" s="913">
        <v>44</v>
      </c>
      <c r="F8" s="870">
        <v>56</v>
      </c>
      <c r="G8" s="870">
        <v>42</v>
      </c>
      <c r="H8" s="870">
        <v>52</v>
      </c>
      <c r="I8" s="870">
        <v>33</v>
      </c>
      <c r="J8" s="870">
        <v>46</v>
      </c>
      <c r="K8" s="870">
        <v>67</v>
      </c>
      <c r="L8" s="474">
        <v>66</v>
      </c>
      <c r="W8" s="124"/>
    </row>
    <row r="9" spans="1:23" s="474" customFormat="1">
      <c r="A9" s="526"/>
      <c r="B9" s="860"/>
      <c r="C9" s="526"/>
      <c r="D9" s="526"/>
      <c r="E9" s="526"/>
      <c r="F9" s="526"/>
      <c r="G9" s="526"/>
      <c r="H9" s="908"/>
      <c r="I9" s="909"/>
      <c r="J9" s="910"/>
      <c r="K9" s="526"/>
      <c r="L9" s="526"/>
      <c r="W9" s="124"/>
    </row>
    <row r="10" spans="1:23" s="474" customFormat="1">
      <c r="A10" s="526"/>
      <c r="B10" s="526"/>
      <c r="C10" s="526"/>
      <c r="D10" s="526"/>
      <c r="E10" s="526"/>
      <c r="F10" s="526"/>
      <c r="G10" s="526"/>
      <c r="H10" s="526"/>
      <c r="I10" s="526"/>
      <c r="J10" s="526"/>
      <c r="K10" s="526"/>
      <c r="L10" s="526"/>
      <c r="W10" s="124"/>
    </row>
    <row r="11" spans="1:23">
      <c r="A11" s="526"/>
      <c r="B11" s="861"/>
      <c r="C11" s="97"/>
      <c r="D11" s="97"/>
      <c r="E11" s="862"/>
      <c r="F11" s="97"/>
      <c r="G11" s="85"/>
      <c r="H11" s="859"/>
      <c r="I11" s="859"/>
      <c r="W11" s="124"/>
    </row>
    <row r="12" spans="1:23">
      <c r="A12" s="526"/>
      <c r="B12" s="526"/>
      <c r="C12" s="527"/>
      <c r="D12" s="527"/>
      <c r="E12" s="527"/>
      <c r="F12" s="528"/>
      <c r="G12" s="863"/>
      <c r="H12" s="859"/>
      <c r="I12" s="859"/>
      <c r="W12" s="124"/>
    </row>
    <row r="13" spans="1:23">
      <c r="W13" s="124"/>
    </row>
    <row r="14" spans="1:23">
      <c r="W14" s="124"/>
    </row>
    <row r="15" spans="1:23">
      <c r="W15" s="124"/>
    </row>
    <row r="16" spans="1:23">
      <c r="W16" s="124"/>
    </row>
    <row r="17" spans="23:23">
      <c r="W17" s="124"/>
    </row>
    <row r="18" spans="23:23">
      <c r="W18" s="124"/>
    </row>
    <row r="19" spans="23:23">
      <c r="W19" s="124"/>
    </row>
    <row r="20" spans="23:23">
      <c r="W20" s="124"/>
    </row>
    <row r="21" spans="23:23">
      <c r="W21" s="124"/>
    </row>
    <row r="22" spans="23:23">
      <c r="W22" s="124"/>
    </row>
    <row r="23" spans="23:23">
      <c r="W23" s="124"/>
    </row>
    <row r="24" spans="23:23">
      <c r="W24" s="124"/>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AF38"/>
  <sheetViews>
    <sheetView zoomScale="80" zoomScaleNormal="80" workbookViewId="0">
      <selection activeCell="B37" sqref="B37"/>
    </sheetView>
  </sheetViews>
  <sheetFormatPr defaultRowHeight="15"/>
  <cols>
    <col min="1" max="1" width="66.5703125" customWidth="1"/>
    <col min="2" max="2" width="7.5703125" bestFit="1" customWidth="1"/>
    <col min="3" max="3" width="7.7109375" bestFit="1" customWidth="1"/>
    <col min="4" max="4" width="7.140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0.8554687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0</v>
      </c>
      <c r="B1" s="1"/>
      <c r="C1" s="1"/>
      <c r="R1" s="474"/>
      <c r="S1" s="474"/>
      <c r="T1" s="474"/>
      <c r="U1" s="474"/>
      <c r="V1" s="474"/>
      <c r="W1" s="474"/>
    </row>
    <row r="2" spans="1:32">
      <c r="A2" s="1" t="s">
        <v>1</v>
      </c>
      <c r="B2" s="1"/>
      <c r="C2" s="1"/>
      <c r="R2" s="474"/>
      <c r="S2" s="474"/>
      <c r="T2" s="474"/>
      <c r="U2" s="474"/>
      <c r="V2" s="474"/>
      <c r="W2" s="474"/>
    </row>
    <row r="3" spans="1:32" ht="15.75" thickBot="1">
      <c r="R3" s="474"/>
      <c r="S3" s="474"/>
      <c r="T3" s="474"/>
      <c r="U3" s="474"/>
      <c r="V3" s="474"/>
      <c r="W3" s="474"/>
    </row>
    <row r="4" spans="1:32" ht="50.25" customHeight="1" thickBot="1">
      <c r="A4" s="641" t="s">
        <v>16</v>
      </c>
      <c r="B4" s="599">
        <v>45627</v>
      </c>
      <c r="C4" s="544">
        <v>45597</v>
      </c>
      <c r="D4" s="545">
        <v>45566</v>
      </c>
      <c r="E4" s="642">
        <v>45536</v>
      </c>
      <c r="F4" s="642">
        <v>45505</v>
      </c>
      <c r="G4" s="642">
        <v>45474</v>
      </c>
      <c r="H4" s="642">
        <v>45444</v>
      </c>
      <c r="I4" s="643">
        <v>45413</v>
      </c>
      <c r="J4" s="543">
        <v>45383</v>
      </c>
      <c r="K4" s="543">
        <v>45352</v>
      </c>
      <c r="L4" s="543">
        <v>45323</v>
      </c>
      <c r="M4" s="545">
        <v>45292</v>
      </c>
      <c r="N4" s="642" t="s">
        <v>5</v>
      </c>
      <c r="O4" s="644" t="s">
        <v>6</v>
      </c>
      <c r="P4" s="893" t="s">
        <v>8</v>
      </c>
      <c r="Q4" s="894" t="s">
        <v>532</v>
      </c>
      <c r="R4" s="474"/>
      <c r="S4" s="474"/>
      <c r="T4" s="474"/>
      <c r="U4" s="474"/>
      <c r="V4" s="474"/>
      <c r="W4" s="474"/>
    </row>
    <row r="5" spans="1:32" ht="15.75" thickBot="1">
      <c r="A5" s="793" t="s">
        <v>17</v>
      </c>
      <c r="B5" s="790"/>
      <c r="C5" s="26"/>
      <c r="D5" s="26">
        <v>5</v>
      </c>
      <c r="E5" s="26">
        <v>11</v>
      </c>
      <c r="F5" s="26">
        <v>2</v>
      </c>
      <c r="G5" s="56">
        <v>6</v>
      </c>
      <c r="H5" s="56">
        <v>23</v>
      </c>
      <c r="I5" s="487">
        <v>5</v>
      </c>
      <c r="J5" s="152">
        <v>12</v>
      </c>
      <c r="K5" s="61">
        <v>13</v>
      </c>
      <c r="L5" s="152">
        <v>19</v>
      </c>
      <c r="M5" s="57">
        <v>11</v>
      </c>
      <c r="N5" s="58">
        <f>SUM(B5:M5)</f>
        <v>107</v>
      </c>
      <c r="O5" s="59">
        <f t="shared" ref="O5:O6" si="0">AVERAGE(B5:M5)</f>
        <v>10.7</v>
      </c>
      <c r="P5" s="895">
        <f t="shared" ref="P5:P12" si="1">N5/N$12*100</f>
        <v>0.17715818404582934</v>
      </c>
      <c r="Q5" s="892">
        <f>(D5*100)/$D$12</f>
        <v>8.2481029363246458E-2</v>
      </c>
      <c r="R5" s="474"/>
      <c r="S5" s="474"/>
      <c r="T5" s="474"/>
      <c r="U5" s="474"/>
      <c r="V5" s="474"/>
      <c r="W5" s="474"/>
    </row>
    <row r="6" spans="1:32" ht="15.75" thickBot="1">
      <c r="A6" s="794" t="s">
        <v>18</v>
      </c>
      <c r="B6" s="791"/>
      <c r="C6" s="38"/>
      <c r="D6" s="38">
        <v>1068</v>
      </c>
      <c r="E6" s="38">
        <v>1094</v>
      </c>
      <c r="F6" s="38">
        <v>1193</v>
      </c>
      <c r="G6" s="61">
        <v>1415</v>
      </c>
      <c r="H6" s="61">
        <v>1483</v>
      </c>
      <c r="I6" s="488">
        <v>1555</v>
      </c>
      <c r="J6" s="154">
        <v>1898</v>
      </c>
      <c r="K6" s="61">
        <v>2041</v>
      </c>
      <c r="L6" s="154">
        <v>1889</v>
      </c>
      <c r="M6" s="62">
        <v>1913</v>
      </c>
      <c r="N6" s="58">
        <f t="shared" ref="N6" si="2">SUM(B6:M6)</f>
        <v>15549</v>
      </c>
      <c r="O6" s="59">
        <f t="shared" si="0"/>
        <v>1554.9</v>
      </c>
      <c r="P6" s="60">
        <f t="shared" si="1"/>
        <v>25.744229941388785</v>
      </c>
      <c r="Q6" s="892">
        <f t="shared" ref="Q6:Q12" si="3">(D6*100)/$D$12</f>
        <v>17.617947871989443</v>
      </c>
      <c r="R6" s="474"/>
      <c r="S6" s="474"/>
      <c r="T6" s="474"/>
      <c r="U6" s="474"/>
      <c r="V6" s="474"/>
      <c r="W6" s="474"/>
    </row>
    <row r="7" spans="1:32" ht="15.75" thickBot="1">
      <c r="A7" s="794" t="s">
        <v>499</v>
      </c>
      <c r="B7" s="791"/>
      <c r="C7" s="38"/>
      <c r="D7" s="38">
        <v>530</v>
      </c>
      <c r="E7" s="38">
        <v>477</v>
      </c>
      <c r="F7" s="38">
        <v>493</v>
      </c>
      <c r="G7" s="61">
        <v>382</v>
      </c>
      <c r="H7" s="61">
        <v>308</v>
      </c>
      <c r="I7" s="488">
        <v>347</v>
      </c>
      <c r="J7" s="154">
        <v>415</v>
      </c>
      <c r="K7" s="61">
        <v>117</v>
      </c>
      <c r="L7" s="154">
        <v>0</v>
      </c>
      <c r="M7" s="62">
        <v>0</v>
      </c>
      <c r="N7" s="58">
        <f>SUM(B7:M7)</f>
        <v>3069</v>
      </c>
      <c r="O7" s="59">
        <f t="shared" ref="O7:O11" si="4">AVERAGE(B7:M7)</f>
        <v>306.89999999999998</v>
      </c>
      <c r="P7" s="60">
        <f t="shared" si="1"/>
        <v>5.081294082585516</v>
      </c>
      <c r="Q7" s="892">
        <f t="shared" si="3"/>
        <v>8.7429891125041248</v>
      </c>
      <c r="R7" s="474"/>
      <c r="S7" s="474"/>
      <c r="T7" s="474"/>
      <c r="U7" s="474"/>
      <c r="V7" s="474"/>
      <c r="W7" s="474"/>
    </row>
    <row r="8" spans="1:32" ht="15.75" thickBot="1">
      <c r="A8" s="794" t="s">
        <v>19</v>
      </c>
      <c r="B8" s="791"/>
      <c r="C8" s="38"/>
      <c r="D8" s="38">
        <v>1360</v>
      </c>
      <c r="E8" s="38">
        <v>1302</v>
      </c>
      <c r="F8" s="38">
        <v>1589</v>
      </c>
      <c r="G8" s="61">
        <v>1552</v>
      </c>
      <c r="H8" s="61">
        <v>1399</v>
      </c>
      <c r="I8" s="488">
        <v>1365</v>
      </c>
      <c r="J8" s="154">
        <v>1552</v>
      </c>
      <c r="K8" s="61">
        <v>1249</v>
      </c>
      <c r="L8" s="154">
        <v>1205</v>
      </c>
      <c r="M8" s="62">
        <v>1219</v>
      </c>
      <c r="N8" s="58">
        <f>SUM(B8:M8)</f>
        <v>13792</v>
      </c>
      <c r="O8" s="59">
        <f t="shared" si="4"/>
        <v>1379.2</v>
      </c>
      <c r="P8" s="60">
        <f t="shared" si="1"/>
        <v>22.835193218318487</v>
      </c>
      <c r="Q8" s="892">
        <f t="shared" si="3"/>
        <v>22.434839986803034</v>
      </c>
      <c r="R8" s="533"/>
      <c r="S8" s="474"/>
      <c r="T8" s="474"/>
      <c r="U8" s="474"/>
      <c r="V8" s="474"/>
      <c r="W8" s="474"/>
    </row>
    <row r="9" spans="1:32" ht="15.75" thickBot="1">
      <c r="A9" s="795" t="s">
        <v>20</v>
      </c>
      <c r="B9" s="792"/>
      <c r="C9" s="45"/>
      <c r="D9" s="45">
        <v>571</v>
      </c>
      <c r="E9" s="45">
        <v>645</v>
      </c>
      <c r="F9" s="45">
        <v>701</v>
      </c>
      <c r="G9" s="775">
        <v>708</v>
      </c>
      <c r="H9" s="775">
        <v>358</v>
      </c>
      <c r="I9" s="776">
        <v>395</v>
      </c>
      <c r="J9" s="155">
        <v>280</v>
      </c>
      <c r="K9" s="775">
        <v>175</v>
      </c>
      <c r="L9" s="155">
        <v>249</v>
      </c>
      <c r="M9" s="777">
        <v>158</v>
      </c>
      <c r="N9" s="774">
        <f>SUM(B9:M9)</f>
        <v>4240</v>
      </c>
      <c r="O9" s="59">
        <f t="shared" si="4"/>
        <v>424</v>
      </c>
      <c r="P9" s="60">
        <f t="shared" si="1"/>
        <v>7.0201000033113674</v>
      </c>
      <c r="Q9" s="892">
        <f t="shared" si="3"/>
        <v>9.4193335532827458</v>
      </c>
      <c r="R9" s="533"/>
      <c r="S9" s="474"/>
      <c r="T9" s="474"/>
      <c r="U9" s="474"/>
      <c r="V9" s="474"/>
      <c r="W9" s="474"/>
    </row>
    <row r="10" spans="1:32" ht="15.75" thickBot="1">
      <c r="A10" s="796" t="s">
        <v>21</v>
      </c>
      <c r="B10" s="791"/>
      <c r="C10" s="452"/>
      <c r="D10" s="452">
        <v>2346</v>
      </c>
      <c r="E10" s="452">
        <v>2140</v>
      </c>
      <c r="F10" s="452">
        <v>1949</v>
      </c>
      <c r="G10" s="778">
        <v>1914</v>
      </c>
      <c r="H10" s="778">
        <v>2125</v>
      </c>
      <c r="I10" s="778">
        <v>2057</v>
      </c>
      <c r="J10" s="779">
        <v>2192</v>
      </c>
      <c r="K10" s="778">
        <v>2373</v>
      </c>
      <c r="L10" s="779">
        <v>2283</v>
      </c>
      <c r="M10" s="784">
        <v>2038</v>
      </c>
      <c r="N10" s="785">
        <f>SUM(B10:M10)</f>
        <v>21417</v>
      </c>
      <c r="O10" s="59">
        <f t="shared" si="4"/>
        <v>2141.6999999999998</v>
      </c>
      <c r="P10" s="60">
        <f t="shared" si="1"/>
        <v>35.459783436537634</v>
      </c>
      <c r="Q10" s="892">
        <f t="shared" si="3"/>
        <v>38.700098977235236</v>
      </c>
      <c r="R10" s="533"/>
      <c r="S10" s="534"/>
      <c r="T10" s="474"/>
      <c r="U10" s="474"/>
      <c r="V10" s="474"/>
      <c r="W10" s="474"/>
    </row>
    <row r="11" spans="1:32" ht="15.75" thickBot="1">
      <c r="A11" s="797" t="s">
        <v>22</v>
      </c>
      <c r="B11" s="792"/>
      <c r="C11" s="780"/>
      <c r="D11" s="780">
        <v>182</v>
      </c>
      <c r="E11" s="780">
        <v>210</v>
      </c>
      <c r="F11" s="780">
        <v>217</v>
      </c>
      <c r="G11" s="781">
        <v>212</v>
      </c>
      <c r="H11" s="781">
        <v>294</v>
      </c>
      <c r="I11" s="781">
        <v>217</v>
      </c>
      <c r="J11" s="782">
        <v>239</v>
      </c>
      <c r="K11" s="781">
        <v>203</v>
      </c>
      <c r="L11" s="782">
        <v>202</v>
      </c>
      <c r="M11" s="787">
        <v>248</v>
      </c>
      <c r="N11" s="786">
        <f>SUM(B11:M11)</f>
        <v>2224</v>
      </c>
      <c r="O11" s="59">
        <f t="shared" si="4"/>
        <v>222.4</v>
      </c>
      <c r="P11" s="60">
        <f t="shared" si="1"/>
        <v>3.6822411338123779</v>
      </c>
      <c r="Q11" s="892">
        <f t="shared" si="3"/>
        <v>3.0023094688221708</v>
      </c>
      <c r="R11" s="533"/>
      <c r="S11" s="534"/>
      <c r="T11" s="474"/>
      <c r="U11" s="474"/>
      <c r="V11" s="474"/>
      <c r="W11" s="474"/>
    </row>
    <row r="12" spans="1:32" ht="16.5" thickBot="1">
      <c r="A12" s="788" t="s">
        <v>23</v>
      </c>
      <c r="B12" s="783">
        <f t="shared" ref="B12:I12" si="5">SUM(B5:B11)</f>
        <v>0</v>
      </c>
      <c r="C12" s="783">
        <f t="shared" si="5"/>
        <v>0</v>
      </c>
      <c r="D12" s="783">
        <f t="shared" si="5"/>
        <v>6062</v>
      </c>
      <c r="E12" s="783">
        <f t="shared" si="5"/>
        <v>5879</v>
      </c>
      <c r="F12" s="783">
        <f t="shared" si="5"/>
        <v>6144</v>
      </c>
      <c r="G12" s="783">
        <f t="shared" si="5"/>
        <v>6189</v>
      </c>
      <c r="H12" s="783">
        <f t="shared" si="5"/>
        <v>5990</v>
      </c>
      <c r="I12" s="783">
        <f t="shared" si="5"/>
        <v>5941</v>
      </c>
      <c r="J12" s="783">
        <f>SUM(J5:J11)</f>
        <v>6588</v>
      </c>
      <c r="K12" s="783">
        <f>SUM(K5:K11)</f>
        <v>6171</v>
      </c>
      <c r="L12" s="783">
        <f>SUM(L5:L11)</f>
        <v>5847</v>
      </c>
      <c r="M12" s="789">
        <f>SUM(M5:M11)</f>
        <v>5587</v>
      </c>
      <c r="N12" s="645">
        <f>SUM(N5:N11)</f>
        <v>60398</v>
      </c>
      <c r="O12" s="646">
        <f>AVERAGEIF(B12:M12,"&gt;0")</f>
        <v>6039.8</v>
      </c>
      <c r="P12" s="647">
        <f t="shared" si="1"/>
        <v>100</v>
      </c>
      <c r="Q12" s="892">
        <f t="shared" si="3"/>
        <v>100</v>
      </c>
      <c r="R12" s="533"/>
      <c r="S12" s="535"/>
      <c r="T12" s="474"/>
      <c r="U12" s="474"/>
      <c r="V12" s="474"/>
      <c r="W12" s="474"/>
      <c r="AD12" s="65"/>
      <c r="AE12" s="2"/>
      <c r="AF12" s="65"/>
    </row>
    <row r="13" spans="1:32">
      <c r="M13" s="66"/>
      <c r="N13" s="64"/>
      <c r="U13" s="65"/>
      <c r="V13" s="2"/>
      <c r="W13" s="65"/>
    </row>
    <row r="14" spans="1:32">
      <c r="A14" s="1057"/>
      <c r="B14" s="1057"/>
      <c r="C14" s="1057"/>
      <c r="D14" s="1057"/>
      <c r="E14" s="63"/>
      <c r="I14" s="64"/>
      <c r="J14" s="64"/>
      <c r="U14" s="65"/>
      <c r="V14" s="2"/>
      <c r="W14" s="65"/>
    </row>
    <row r="15" spans="1:32">
      <c r="A15" s="1057"/>
      <c r="B15" s="1057"/>
      <c r="C15" s="1057"/>
      <c r="D15" s="1057"/>
      <c r="I15" s="64"/>
      <c r="U15" s="65"/>
      <c r="V15" s="2"/>
      <c r="W15" s="65"/>
    </row>
    <row r="16" spans="1:32">
      <c r="A16" s="1057"/>
      <c r="B16" s="1057"/>
      <c r="C16" s="1057"/>
      <c r="D16" s="1057"/>
      <c r="U16" s="67"/>
      <c r="V16" s="2"/>
      <c r="W16" s="68"/>
    </row>
    <row r="21" spans="1:5">
      <c r="A21" s="1"/>
      <c r="B21" s="1"/>
      <c r="C21" s="1"/>
      <c r="D21" s="6"/>
    </row>
    <row r="22" spans="1:5">
      <c r="A22" s="65"/>
      <c r="B22" s="65"/>
      <c r="C22" s="65"/>
      <c r="D22" s="69"/>
    </row>
    <row r="23" spans="1:5">
      <c r="A23" s="65"/>
      <c r="B23" s="65"/>
      <c r="C23" s="65"/>
      <c r="D23" s="69"/>
    </row>
    <row r="24" spans="1:5">
      <c r="A24" s="65"/>
      <c r="B24" s="65"/>
      <c r="C24" s="65"/>
      <c r="D24" s="69"/>
    </row>
    <row r="25" spans="1:5">
      <c r="A25" s="65"/>
      <c r="B25" s="65"/>
      <c r="C25" s="65"/>
      <c r="D25" s="69"/>
    </row>
    <row r="26" spans="1:5">
      <c r="A26" s="67"/>
      <c r="B26" s="67"/>
      <c r="C26" s="67"/>
      <c r="D26" s="69"/>
    </row>
    <row r="27" spans="1:5">
      <c r="E27" s="64"/>
    </row>
    <row r="38" spans="1:1" ht="45">
      <c r="A38" s="811" t="s">
        <v>500</v>
      </c>
    </row>
  </sheetData>
  <mergeCells count="1">
    <mergeCell ref="A14:D16"/>
  </mergeCells>
  <pageMargins left="0.511811024" right="0.511811024" top="0.78740157500000008" bottom="0.78740157500000008" header="0.31496062000000008" footer="0.31496062000000008"/>
  <pageSetup paperSize="9" fitToWidth="0" fitToHeight="0" orientation="portrait" r:id="rId1"/>
  <ignoredErrors>
    <ignoredError sqref="K12:M12 B12:J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P268"/>
  <sheetViews>
    <sheetView zoomScaleNormal="100" workbookViewId="0">
      <selection activeCell="D2" sqref="D2"/>
    </sheetView>
  </sheetViews>
  <sheetFormatPr defaultRowHeight="15"/>
  <cols>
    <col min="1" max="1" width="68" customWidth="1"/>
    <col min="2" max="2" width="7.5703125" style="71" bestFit="1" customWidth="1"/>
    <col min="3" max="3" width="7.7109375" style="71" bestFit="1" customWidth="1"/>
    <col min="4" max="4" width="7.140625" style="71" bestFit="1" customWidth="1"/>
    <col min="5" max="5" width="7" style="71" bestFit="1" customWidth="1"/>
    <col min="6" max="6" width="7.7109375" style="71" bestFit="1" customWidth="1"/>
    <col min="7" max="7" width="6.42578125" style="71" bestFit="1" customWidth="1"/>
    <col min="8" max="8" width="7.140625" style="71" bestFit="1" customWidth="1"/>
    <col min="9" max="9" width="7.42578125" style="71" bestFit="1" customWidth="1"/>
    <col min="10" max="10" width="7.28515625" style="71" bestFit="1" customWidth="1"/>
    <col min="11" max="11" width="7.7109375" style="71" bestFit="1" customWidth="1"/>
    <col min="12" max="12" width="7.28515625" style="71" bestFit="1" customWidth="1"/>
    <col min="13" max="14" width="7" style="71" bestFit="1" customWidth="1"/>
    <col min="15" max="15" width="8.85546875" style="71" customWidth="1"/>
    <col min="16" max="16" width="8.7109375" style="72" bestFit="1" customWidth="1"/>
    <col min="17" max="17" width="9.140625" customWidth="1"/>
  </cols>
  <sheetData>
    <row r="1" spans="1:16">
      <c r="A1" s="1" t="s">
        <v>0</v>
      </c>
      <c r="B1" s="70"/>
      <c r="C1" s="70"/>
      <c r="D1" s="70"/>
      <c r="E1" s="70"/>
      <c r="F1" s="70"/>
      <c r="G1" s="70"/>
      <c r="H1" s="70"/>
      <c r="I1" s="70"/>
      <c r="J1" s="70"/>
      <c r="K1" s="70"/>
    </row>
    <row r="2" spans="1:16">
      <c r="A2" s="1" t="s">
        <v>1</v>
      </c>
      <c r="B2" s="70"/>
      <c r="C2" s="70"/>
      <c r="D2" s="70"/>
      <c r="E2" s="70"/>
      <c r="F2" s="70"/>
      <c r="G2" s="70"/>
      <c r="H2" s="70"/>
      <c r="I2" s="70"/>
      <c r="J2" s="70"/>
      <c r="K2" s="70"/>
    </row>
    <row r="3" spans="1:16" ht="15.75" thickBot="1"/>
    <row r="4" spans="1:16" ht="15.75" thickBot="1">
      <c r="A4" s="923" t="s">
        <v>24</v>
      </c>
      <c r="B4" s="924">
        <v>45627</v>
      </c>
      <c r="C4" s="925">
        <v>45597</v>
      </c>
      <c r="D4" s="926">
        <v>45566</v>
      </c>
      <c r="E4" s="925">
        <v>45536</v>
      </c>
      <c r="F4" s="925">
        <v>45505</v>
      </c>
      <c r="G4" s="925">
        <v>45474</v>
      </c>
      <c r="H4" s="925">
        <v>45444</v>
      </c>
      <c r="I4" s="927">
        <v>45413</v>
      </c>
      <c r="J4" s="925">
        <v>45383</v>
      </c>
      <c r="K4" s="924">
        <v>45352</v>
      </c>
      <c r="L4" s="928">
        <v>45323</v>
      </c>
      <c r="M4" s="929">
        <v>45292</v>
      </c>
      <c r="N4" s="599" t="s">
        <v>5</v>
      </c>
      <c r="O4" s="672" t="s">
        <v>6</v>
      </c>
      <c r="P4" s="453" t="s">
        <v>25</v>
      </c>
    </row>
    <row r="5" spans="1:16">
      <c r="A5" s="1012" t="s">
        <v>533</v>
      </c>
      <c r="B5" s="1013"/>
      <c r="C5" s="1014"/>
      <c r="D5" s="1015">
        <v>1</v>
      </c>
      <c r="E5" s="1015">
        <v>0</v>
      </c>
      <c r="F5" s="1015">
        <v>0</v>
      </c>
      <c r="G5" s="1015">
        <v>0</v>
      </c>
      <c r="H5" s="1015">
        <v>0</v>
      </c>
      <c r="I5" s="1015">
        <v>0</v>
      </c>
      <c r="J5" s="1015">
        <v>0</v>
      </c>
      <c r="K5" s="1016">
        <v>0</v>
      </c>
      <c r="L5" s="1016">
        <v>0</v>
      </c>
      <c r="M5" s="1017">
        <v>0</v>
      </c>
      <c r="N5" s="1018">
        <f t="shared" ref="N5" si="0">SUM(B5:M5)</f>
        <v>1</v>
      </c>
      <c r="O5" s="1019">
        <f>AVERAGE(B5:M5)</f>
        <v>0.1</v>
      </c>
      <c r="P5" s="1020">
        <f t="shared" ref="P5" si="1">(N5/$N$259)*100</f>
        <v>1.7555871561243659E-3</v>
      </c>
    </row>
    <row r="6" spans="1:16" s="74" customFormat="1">
      <c r="A6" s="1021" t="s">
        <v>26</v>
      </c>
      <c r="B6" s="1022"/>
      <c r="C6" s="1023"/>
      <c r="D6" s="1024">
        <v>0</v>
      </c>
      <c r="E6" s="1024">
        <v>0</v>
      </c>
      <c r="F6" s="1024">
        <v>0</v>
      </c>
      <c r="G6" s="1024">
        <v>0</v>
      </c>
      <c r="H6" s="1024">
        <v>0</v>
      </c>
      <c r="I6" s="1024">
        <v>0</v>
      </c>
      <c r="J6" s="1024">
        <v>0</v>
      </c>
      <c r="K6" s="1023">
        <v>0</v>
      </c>
      <c r="L6" s="1023">
        <v>0</v>
      </c>
      <c r="M6" s="1025">
        <v>0</v>
      </c>
      <c r="N6" s="1026">
        <f t="shared" ref="N6:N72" si="2">SUM(B6:M6)</f>
        <v>0</v>
      </c>
      <c r="O6" s="1027">
        <f t="shared" ref="O6:O72" si="3">AVERAGE(B6:M6)</f>
        <v>0</v>
      </c>
      <c r="P6" s="1028">
        <f t="shared" ref="P6:P69" si="4">(N6/$N$259)*100</f>
        <v>0</v>
      </c>
    </row>
    <row r="7" spans="1:16" s="74" customFormat="1">
      <c r="A7" s="1021" t="s">
        <v>27</v>
      </c>
      <c r="B7" s="1022"/>
      <c r="C7" s="1023"/>
      <c r="D7" s="1024">
        <v>0</v>
      </c>
      <c r="E7" s="1024">
        <v>0</v>
      </c>
      <c r="F7" s="1024">
        <v>0</v>
      </c>
      <c r="G7" s="1024">
        <v>0</v>
      </c>
      <c r="H7" s="1024">
        <v>0</v>
      </c>
      <c r="I7" s="1024">
        <v>0</v>
      </c>
      <c r="J7" s="1024">
        <v>0</v>
      </c>
      <c r="K7" s="1023">
        <v>0</v>
      </c>
      <c r="L7" s="1023">
        <v>0</v>
      </c>
      <c r="M7" s="1025">
        <v>0</v>
      </c>
      <c r="N7" s="1029">
        <f t="shared" si="2"/>
        <v>0</v>
      </c>
      <c r="O7" s="1030">
        <f t="shared" si="3"/>
        <v>0</v>
      </c>
      <c r="P7" s="1031">
        <f t="shared" si="4"/>
        <v>0</v>
      </c>
    </row>
    <row r="8" spans="1:16" s="74" customFormat="1">
      <c r="A8" s="1021" t="s">
        <v>28</v>
      </c>
      <c r="B8" s="1022"/>
      <c r="C8" s="1023"/>
      <c r="D8" s="1024">
        <v>3</v>
      </c>
      <c r="E8" s="1024">
        <v>6</v>
      </c>
      <c r="F8" s="1024">
        <v>9</v>
      </c>
      <c r="G8" s="1024">
        <v>4</v>
      </c>
      <c r="H8" s="1024">
        <v>9</v>
      </c>
      <c r="I8" s="1024">
        <v>9</v>
      </c>
      <c r="J8" s="1024">
        <v>5</v>
      </c>
      <c r="K8" s="1023">
        <v>4</v>
      </c>
      <c r="L8" s="1023">
        <v>1</v>
      </c>
      <c r="M8" s="1025">
        <v>4</v>
      </c>
      <c r="N8" s="1032">
        <f t="shared" si="2"/>
        <v>54</v>
      </c>
      <c r="O8" s="1033">
        <f t="shared" si="3"/>
        <v>5.4</v>
      </c>
      <c r="P8" s="1031">
        <f t="shared" si="4"/>
        <v>9.4801706430715754E-2</v>
      </c>
    </row>
    <row r="9" spans="1:16" s="74" customFormat="1">
      <c r="A9" s="1021" t="s">
        <v>415</v>
      </c>
      <c r="B9" s="1022"/>
      <c r="C9" s="1023"/>
      <c r="D9" s="1024">
        <v>3</v>
      </c>
      <c r="E9" s="1024">
        <v>18</v>
      </c>
      <c r="F9" s="1024">
        <v>14</v>
      </c>
      <c r="G9" s="1024">
        <v>12</v>
      </c>
      <c r="H9" s="1024">
        <v>22</v>
      </c>
      <c r="I9" s="1024">
        <v>12</v>
      </c>
      <c r="J9" s="1024">
        <v>5</v>
      </c>
      <c r="K9" s="1023">
        <v>4</v>
      </c>
      <c r="L9" s="1023">
        <v>2</v>
      </c>
      <c r="M9" s="1025">
        <v>6</v>
      </c>
      <c r="N9" s="1032">
        <f t="shared" si="2"/>
        <v>98</v>
      </c>
      <c r="O9" s="1033">
        <f t="shared" si="3"/>
        <v>9.8000000000000007</v>
      </c>
      <c r="P9" s="1031">
        <f t="shared" si="4"/>
        <v>0.17204754130018785</v>
      </c>
    </row>
    <row r="10" spans="1:16" s="74" customFormat="1">
      <c r="A10" s="1021" t="s">
        <v>29</v>
      </c>
      <c r="B10" s="1022"/>
      <c r="C10" s="1023"/>
      <c r="D10" s="1024">
        <v>1</v>
      </c>
      <c r="E10" s="1024">
        <v>0</v>
      </c>
      <c r="F10" s="1024">
        <v>1</v>
      </c>
      <c r="G10" s="1024">
        <v>0</v>
      </c>
      <c r="H10" s="1024">
        <v>0</v>
      </c>
      <c r="I10" s="1024">
        <v>0</v>
      </c>
      <c r="J10" s="1024">
        <v>1</v>
      </c>
      <c r="K10" s="1023">
        <v>0</v>
      </c>
      <c r="L10" s="1023">
        <v>0</v>
      </c>
      <c r="M10" s="1025">
        <v>0</v>
      </c>
      <c r="N10" s="1032">
        <f t="shared" si="2"/>
        <v>3</v>
      </c>
      <c r="O10" s="1033">
        <f t="shared" si="3"/>
        <v>0.3</v>
      </c>
      <c r="P10" s="1031">
        <f t="shared" si="4"/>
        <v>5.2667614683730973E-3</v>
      </c>
    </row>
    <row r="11" spans="1:16" s="74" customFormat="1">
      <c r="A11" s="937" t="s">
        <v>30</v>
      </c>
      <c r="B11" s="1022"/>
      <c r="C11" s="1023"/>
      <c r="D11" s="1024">
        <v>2</v>
      </c>
      <c r="E11" s="1024">
        <v>3</v>
      </c>
      <c r="F11" s="1024">
        <v>5</v>
      </c>
      <c r="G11" s="1024">
        <v>2</v>
      </c>
      <c r="H11" s="1024">
        <v>4</v>
      </c>
      <c r="I11" s="1024">
        <v>10</v>
      </c>
      <c r="J11" s="1024">
        <v>5</v>
      </c>
      <c r="K11" s="1023">
        <v>20</v>
      </c>
      <c r="L11" s="1023">
        <v>20</v>
      </c>
      <c r="M11" s="1025">
        <v>2</v>
      </c>
      <c r="N11" s="1032">
        <f t="shared" si="2"/>
        <v>73</v>
      </c>
      <c r="O11" s="1033">
        <f t="shared" si="3"/>
        <v>7.3</v>
      </c>
      <c r="P11" s="1031">
        <f t="shared" si="4"/>
        <v>0.12815786239707869</v>
      </c>
    </row>
    <row r="12" spans="1:16" s="74" customFormat="1">
      <c r="A12" s="1021" t="s">
        <v>31</v>
      </c>
      <c r="B12" s="1022"/>
      <c r="C12" s="1023"/>
      <c r="D12" s="1024">
        <v>0</v>
      </c>
      <c r="E12" s="1024">
        <v>1</v>
      </c>
      <c r="F12" s="1024">
        <v>0</v>
      </c>
      <c r="G12" s="1024">
        <v>1</v>
      </c>
      <c r="H12" s="1024">
        <v>0</v>
      </c>
      <c r="I12" s="1024">
        <v>0</v>
      </c>
      <c r="J12" s="1024">
        <v>0</v>
      </c>
      <c r="K12" s="1023">
        <v>1</v>
      </c>
      <c r="L12" s="1023">
        <v>0</v>
      </c>
      <c r="M12" s="1025">
        <v>0</v>
      </c>
      <c r="N12" s="1032">
        <f t="shared" si="2"/>
        <v>3</v>
      </c>
      <c r="O12" s="1033">
        <f t="shared" si="3"/>
        <v>0.3</v>
      </c>
      <c r="P12" s="1031">
        <f t="shared" si="4"/>
        <v>5.2667614683730973E-3</v>
      </c>
    </row>
    <row r="13" spans="1:16" s="74" customFormat="1">
      <c r="A13" s="1021" t="s">
        <v>448</v>
      </c>
      <c r="B13" s="1022"/>
      <c r="C13" s="1023"/>
      <c r="D13" s="1024">
        <v>0</v>
      </c>
      <c r="E13" s="1024">
        <v>1</v>
      </c>
      <c r="F13" s="1024">
        <v>2</v>
      </c>
      <c r="G13" s="1024">
        <v>1</v>
      </c>
      <c r="H13" s="1024">
        <v>3</v>
      </c>
      <c r="I13" s="1024">
        <v>4</v>
      </c>
      <c r="J13" s="1024">
        <v>7</v>
      </c>
      <c r="K13" s="1023">
        <v>2</v>
      </c>
      <c r="L13" s="1023">
        <v>0</v>
      </c>
      <c r="M13" s="1025">
        <v>2</v>
      </c>
      <c r="N13" s="1032">
        <f t="shared" si="2"/>
        <v>22</v>
      </c>
      <c r="O13" s="1033">
        <f t="shared" si="3"/>
        <v>2.2000000000000002</v>
      </c>
      <c r="P13" s="1031">
        <f t="shared" si="4"/>
        <v>3.8622917434736045E-2</v>
      </c>
    </row>
    <row r="14" spans="1:16" s="74" customFormat="1">
      <c r="A14" s="1021" t="s">
        <v>399</v>
      </c>
      <c r="B14" s="1022"/>
      <c r="C14" s="1023"/>
      <c r="D14" s="1024">
        <v>0</v>
      </c>
      <c r="E14" s="1024">
        <v>2</v>
      </c>
      <c r="F14" s="1024">
        <v>2</v>
      </c>
      <c r="G14" s="1024">
        <v>4</v>
      </c>
      <c r="H14" s="1024">
        <v>3</v>
      </c>
      <c r="I14" s="1024">
        <v>2</v>
      </c>
      <c r="J14" s="1024">
        <v>0</v>
      </c>
      <c r="K14" s="1023">
        <v>2</v>
      </c>
      <c r="L14" s="1023">
        <v>0</v>
      </c>
      <c r="M14" s="1025">
        <v>0</v>
      </c>
      <c r="N14" s="1032">
        <f t="shared" si="2"/>
        <v>15</v>
      </c>
      <c r="O14" s="1033">
        <f t="shared" si="3"/>
        <v>1.5</v>
      </c>
      <c r="P14" s="1031">
        <f t="shared" si="4"/>
        <v>2.6333807341865488E-2</v>
      </c>
    </row>
    <row r="15" spans="1:16" s="74" customFormat="1">
      <c r="A15" s="1021" t="s">
        <v>32</v>
      </c>
      <c r="B15" s="1022"/>
      <c r="C15" s="1023"/>
      <c r="D15" s="1024">
        <v>0</v>
      </c>
      <c r="E15" s="1024">
        <v>0</v>
      </c>
      <c r="F15" s="1024">
        <v>0</v>
      </c>
      <c r="G15" s="1024">
        <v>1</v>
      </c>
      <c r="H15" s="1024">
        <v>0</v>
      </c>
      <c r="I15" s="1024">
        <v>0</v>
      </c>
      <c r="J15" s="1024">
        <v>0</v>
      </c>
      <c r="K15" s="1023">
        <v>0</v>
      </c>
      <c r="L15" s="1023">
        <v>1</v>
      </c>
      <c r="M15" s="1025">
        <v>1</v>
      </c>
      <c r="N15" s="1032">
        <f t="shared" si="2"/>
        <v>3</v>
      </c>
      <c r="O15" s="1033">
        <f t="shared" si="3"/>
        <v>0.3</v>
      </c>
      <c r="P15" s="1031">
        <f t="shared" si="4"/>
        <v>5.2667614683730973E-3</v>
      </c>
    </row>
    <row r="16" spans="1:16">
      <c r="A16" s="937" t="s">
        <v>33</v>
      </c>
      <c r="B16" s="1034"/>
      <c r="C16" s="1023"/>
      <c r="D16" s="816">
        <v>11</v>
      </c>
      <c r="E16" s="816">
        <v>17</v>
      </c>
      <c r="F16" s="816">
        <v>22</v>
      </c>
      <c r="G16" s="1024">
        <v>13</v>
      </c>
      <c r="H16" s="1024">
        <v>14</v>
      </c>
      <c r="I16" s="1024">
        <v>27</v>
      </c>
      <c r="J16" s="816">
        <v>18</v>
      </c>
      <c r="K16" s="1023">
        <v>13</v>
      </c>
      <c r="L16" s="1023">
        <v>10</v>
      </c>
      <c r="M16" s="1025">
        <v>7</v>
      </c>
      <c r="N16" s="1032">
        <f t="shared" si="2"/>
        <v>152</v>
      </c>
      <c r="O16" s="1033">
        <f t="shared" si="3"/>
        <v>15.2</v>
      </c>
      <c r="P16" s="1031">
        <f t="shared" si="4"/>
        <v>0.26684924773090363</v>
      </c>
    </row>
    <row r="17" spans="1:16">
      <c r="A17" s="887" t="s">
        <v>34</v>
      </c>
      <c r="B17" s="1034"/>
      <c r="C17" s="1023"/>
      <c r="D17" s="816">
        <v>20</v>
      </c>
      <c r="E17" s="816">
        <v>23</v>
      </c>
      <c r="F17" s="816">
        <v>12</v>
      </c>
      <c r="G17" s="1024">
        <v>8</v>
      </c>
      <c r="H17" s="1024">
        <v>10</v>
      </c>
      <c r="I17" s="1024">
        <v>23</v>
      </c>
      <c r="J17" s="816">
        <v>34</v>
      </c>
      <c r="K17" s="1023">
        <v>31</v>
      </c>
      <c r="L17" s="1023">
        <v>46</v>
      </c>
      <c r="M17" s="1025">
        <v>31</v>
      </c>
      <c r="N17" s="1032">
        <f t="shared" si="2"/>
        <v>238</v>
      </c>
      <c r="O17" s="1033">
        <f t="shared" si="3"/>
        <v>23.8</v>
      </c>
      <c r="P17" s="1031">
        <f t="shared" si="4"/>
        <v>0.41782974315759902</v>
      </c>
    </row>
    <row r="18" spans="1:16">
      <c r="A18" s="887" t="s">
        <v>35</v>
      </c>
      <c r="B18" s="1034"/>
      <c r="C18" s="1023"/>
      <c r="D18" s="816">
        <v>1</v>
      </c>
      <c r="E18" s="816">
        <v>0</v>
      </c>
      <c r="F18" s="816">
        <v>0</v>
      </c>
      <c r="G18" s="1024">
        <v>1</v>
      </c>
      <c r="H18" s="1024">
        <v>0</v>
      </c>
      <c r="I18" s="1024">
        <v>0</v>
      </c>
      <c r="J18" s="816">
        <v>0</v>
      </c>
      <c r="K18" s="1023">
        <v>0</v>
      </c>
      <c r="L18" s="1023">
        <v>0</v>
      </c>
      <c r="M18" s="1025">
        <v>1</v>
      </c>
      <c r="N18" s="1032">
        <f t="shared" si="2"/>
        <v>3</v>
      </c>
      <c r="O18" s="1033">
        <f t="shared" si="3"/>
        <v>0.3</v>
      </c>
      <c r="P18" s="1031">
        <f t="shared" si="4"/>
        <v>5.2667614683730973E-3</v>
      </c>
    </row>
    <row r="19" spans="1:16">
      <c r="A19" s="887" t="s">
        <v>36</v>
      </c>
      <c r="B19" s="1034"/>
      <c r="C19" s="1023"/>
      <c r="D19" s="816">
        <v>5</v>
      </c>
      <c r="E19" s="816">
        <v>5</v>
      </c>
      <c r="F19" s="816">
        <v>6</v>
      </c>
      <c r="G19" s="1024">
        <v>9</v>
      </c>
      <c r="H19" s="1024">
        <v>7</v>
      </c>
      <c r="I19" s="1024">
        <v>3</v>
      </c>
      <c r="J19" s="816">
        <v>4</v>
      </c>
      <c r="K19" s="1023">
        <v>2</v>
      </c>
      <c r="L19" s="1023">
        <v>1</v>
      </c>
      <c r="M19" s="1025">
        <v>5</v>
      </c>
      <c r="N19" s="1032">
        <f t="shared" si="2"/>
        <v>47</v>
      </c>
      <c r="O19" s="1033">
        <f t="shared" si="3"/>
        <v>4.7</v>
      </c>
      <c r="P19" s="1031">
        <f t="shared" si="4"/>
        <v>8.251259633784519E-2</v>
      </c>
    </row>
    <row r="20" spans="1:16">
      <c r="A20" s="887" t="s">
        <v>37</v>
      </c>
      <c r="B20" s="1034"/>
      <c r="C20" s="1023"/>
      <c r="D20" s="816">
        <v>9</v>
      </c>
      <c r="E20" s="816">
        <v>5</v>
      </c>
      <c r="F20" s="816">
        <v>5</v>
      </c>
      <c r="G20" s="1024">
        <v>3</v>
      </c>
      <c r="H20" s="1024">
        <v>5</v>
      </c>
      <c r="I20" s="1024">
        <v>1</v>
      </c>
      <c r="J20" s="816">
        <v>9</v>
      </c>
      <c r="K20" s="1023">
        <v>3</v>
      </c>
      <c r="L20" s="1023">
        <v>6</v>
      </c>
      <c r="M20" s="1025">
        <v>2</v>
      </c>
      <c r="N20" s="1032">
        <f t="shared" si="2"/>
        <v>48</v>
      </c>
      <c r="O20" s="1033">
        <f t="shared" si="3"/>
        <v>4.8</v>
      </c>
      <c r="P20" s="1031">
        <f t="shared" si="4"/>
        <v>8.4268183493969556E-2</v>
      </c>
    </row>
    <row r="21" spans="1:16">
      <c r="A21" s="887" t="s">
        <v>517</v>
      </c>
      <c r="B21" s="1034"/>
      <c r="C21" s="1023"/>
      <c r="D21" s="816">
        <v>0</v>
      </c>
      <c r="E21" s="816">
        <v>1</v>
      </c>
      <c r="F21" s="816">
        <v>0</v>
      </c>
      <c r="G21" s="1024">
        <v>1</v>
      </c>
      <c r="H21" s="1024">
        <v>0</v>
      </c>
      <c r="I21" s="1024">
        <v>0</v>
      </c>
      <c r="J21" s="816">
        <v>0</v>
      </c>
      <c r="K21" s="1023">
        <v>0</v>
      </c>
      <c r="L21" s="1023">
        <v>0</v>
      </c>
      <c r="M21" s="1025">
        <v>0</v>
      </c>
      <c r="N21" s="1032">
        <f t="shared" si="2"/>
        <v>2</v>
      </c>
      <c r="O21" s="1033">
        <f t="shared" si="3"/>
        <v>0.2</v>
      </c>
      <c r="P21" s="1031">
        <f t="shared" si="4"/>
        <v>3.5111743122487318E-3</v>
      </c>
    </row>
    <row r="22" spans="1:16">
      <c r="A22" s="887" t="s">
        <v>38</v>
      </c>
      <c r="B22" s="1034"/>
      <c r="C22" s="1023"/>
      <c r="D22" s="816">
        <v>8</v>
      </c>
      <c r="E22" s="816">
        <v>6</v>
      </c>
      <c r="F22" s="816">
        <v>8</v>
      </c>
      <c r="G22" s="1024">
        <v>0</v>
      </c>
      <c r="H22" s="1024">
        <v>4</v>
      </c>
      <c r="I22" s="1024">
        <v>11</v>
      </c>
      <c r="J22" s="816">
        <v>7</v>
      </c>
      <c r="K22" s="1023">
        <v>12</v>
      </c>
      <c r="L22" s="1023">
        <v>4</v>
      </c>
      <c r="M22" s="1025">
        <v>0</v>
      </c>
      <c r="N22" s="1032">
        <f t="shared" si="2"/>
        <v>60</v>
      </c>
      <c r="O22" s="1033">
        <f t="shared" si="3"/>
        <v>6</v>
      </c>
      <c r="P22" s="1031">
        <f t="shared" si="4"/>
        <v>0.10533522936746195</v>
      </c>
    </row>
    <row r="23" spans="1:16">
      <c r="A23" s="887" t="s">
        <v>39</v>
      </c>
      <c r="B23" s="1034"/>
      <c r="C23" s="1023"/>
      <c r="D23" s="816">
        <v>0</v>
      </c>
      <c r="E23" s="816">
        <v>0</v>
      </c>
      <c r="F23" s="816">
        <v>0</v>
      </c>
      <c r="G23" s="1024">
        <v>0</v>
      </c>
      <c r="H23" s="1024">
        <v>0</v>
      </c>
      <c r="I23" s="1024">
        <v>0</v>
      </c>
      <c r="J23" s="816">
        <v>0</v>
      </c>
      <c r="K23" s="1023">
        <v>0</v>
      </c>
      <c r="L23" s="1023">
        <v>0</v>
      </c>
      <c r="M23" s="1025">
        <v>0</v>
      </c>
      <c r="N23" s="1032">
        <f t="shared" si="2"/>
        <v>0</v>
      </c>
      <c r="O23" s="1033">
        <f t="shared" si="3"/>
        <v>0</v>
      </c>
      <c r="P23" s="1031">
        <f t="shared" si="4"/>
        <v>0</v>
      </c>
    </row>
    <row r="24" spans="1:16">
      <c r="A24" s="887" t="s">
        <v>40</v>
      </c>
      <c r="B24" s="1034"/>
      <c r="C24" s="1023"/>
      <c r="D24" s="816">
        <v>0</v>
      </c>
      <c r="E24" s="816">
        <v>0</v>
      </c>
      <c r="F24" s="816">
        <v>0</v>
      </c>
      <c r="G24" s="1024">
        <v>0</v>
      </c>
      <c r="H24" s="1024">
        <v>0</v>
      </c>
      <c r="I24" s="1024">
        <v>1</v>
      </c>
      <c r="J24" s="816">
        <v>0</v>
      </c>
      <c r="K24" s="1023">
        <v>1</v>
      </c>
      <c r="L24" s="1023">
        <v>0</v>
      </c>
      <c r="M24" s="1025">
        <v>0</v>
      </c>
      <c r="N24" s="1032">
        <f t="shared" si="2"/>
        <v>2</v>
      </c>
      <c r="O24" s="1033">
        <f t="shared" si="3"/>
        <v>0.2</v>
      </c>
      <c r="P24" s="1031">
        <f t="shared" si="4"/>
        <v>3.5111743122487318E-3</v>
      </c>
    </row>
    <row r="25" spans="1:16">
      <c r="A25" s="887" t="s">
        <v>420</v>
      </c>
      <c r="B25" s="1034"/>
      <c r="C25" s="1023"/>
      <c r="D25" s="816">
        <v>0</v>
      </c>
      <c r="E25" s="816">
        <v>0</v>
      </c>
      <c r="F25" s="816">
        <v>0</v>
      </c>
      <c r="G25" s="1024">
        <v>1</v>
      </c>
      <c r="H25" s="1024">
        <v>0</v>
      </c>
      <c r="I25" s="1024">
        <v>0</v>
      </c>
      <c r="J25" s="816">
        <v>0</v>
      </c>
      <c r="K25" s="1023">
        <v>0</v>
      </c>
      <c r="L25" s="1023">
        <v>0</v>
      </c>
      <c r="M25" s="1025">
        <v>0</v>
      </c>
      <c r="N25" s="1032">
        <f t="shared" si="2"/>
        <v>1</v>
      </c>
      <c r="O25" s="1033">
        <f t="shared" si="3"/>
        <v>0.1</v>
      </c>
      <c r="P25" s="1031">
        <f t="shared" si="4"/>
        <v>1.7555871561243659E-3</v>
      </c>
    </row>
    <row r="26" spans="1:16">
      <c r="A26" s="887" t="s">
        <v>41</v>
      </c>
      <c r="B26" s="1034"/>
      <c r="C26" s="1023"/>
      <c r="D26" s="816">
        <v>30</v>
      </c>
      <c r="E26" s="816">
        <v>18</v>
      </c>
      <c r="F26" s="816">
        <v>25</v>
      </c>
      <c r="G26" s="1024">
        <v>20</v>
      </c>
      <c r="H26" s="1024">
        <v>20</v>
      </c>
      <c r="I26" s="1024">
        <v>24</v>
      </c>
      <c r="J26" s="816">
        <v>30</v>
      </c>
      <c r="K26" s="1023">
        <v>14</v>
      </c>
      <c r="L26" s="1023">
        <v>5</v>
      </c>
      <c r="M26" s="1025">
        <v>8</v>
      </c>
      <c r="N26" s="1032">
        <f t="shared" si="2"/>
        <v>194</v>
      </c>
      <c r="O26" s="1033">
        <f t="shared" si="3"/>
        <v>19.399999999999999</v>
      </c>
      <c r="P26" s="1031">
        <f t="shared" si="4"/>
        <v>0.34058390828812696</v>
      </c>
    </row>
    <row r="27" spans="1:16">
      <c r="A27" s="887" t="s">
        <v>42</v>
      </c>
      <c r="B27" s="1034"/>
      <c r="C27" s="1023"/>
      <c r="D27" s="816">
        <v>332</v>
      </c>
      <c r="E27" s="816">
        <v>282</v>
      </c>
      <c r="F27" s="816">
        <v>290</v>
      </c>
      <c r="G27" s="1024">
        <v>274</v>
      </c>
      <c r="H27" s="1024">
        <v>279</v>
      </c>
      <c r="I27" s="1024">
        <v>271</v>
      </c>
      <c r="J27" s="816">
        <v>283</v>
      </c>
      <c r="K27" s="1023">
        <v>316</v>
      </c>
      <c r="L27" s="1023">
        <v>303</v>
      </c>
      <c r="M27" s="1025">
        <v>349</v>
      </c>
      <c r="N27" s="1032">
        <f t="shared" si="2"/>
        <v>2979</v>
      </c>
      <c r="O27" s="1033">
        <f t="shared" si="3"/>
        <v>297.89999999999998</v>
      </c>
      <c r="P27" s="1031">
        <f t="shared" si="4"/>
        <v>5.229894138094485</v>
      </c>
    </row>
    <row r="28" spans="1:16">
      <c r="A28" s="887" t="s">
        <v>43</v>
      </c>
      <c r="B28" s="1034"/>
      <c r="C28" s="1023"/>
      <c r="D28" s="816">
        <v>0</v>
      </c>
      <c r="E28" s="816">
        <v>0</v>
      </c>
      <c r="F28" s="816">
        <v>0</v>
      </c>
      <c r="G28" s="1024">
        <v>0</v>
      </c>
      <c r="H28" s="1024">
        <v>0</v>
      </c>
      <c r="I28" s="1024">
        <v>0</v>
      </c>
      <c r="J28" s="816">
        <v>0</v>
      </c>
      <c r="K28" s="1023">
        <v>1</v>
      </c>
      <c r="L28" s="1023">
        <v>0</v>
      </c>
      <c r="M28" s="1025">
        <v>1</v>
      </c>
      <c r="N28" s="1032">
        <f t="shared" si="2"/>
        <v>2</v>
      </c>
      <c r="O28" s="1033">
        <f t="shared" si="3"/>
        <v>0.2</v>
      </c>
      <c r="P28" s="1031">
        <f t="shared" si="4"/>
        <v>3.5111743122487318E-3</v>
      </c>
    </row>
    <row r="29" spans="1:16">
      <c r="A29" s="887" t="s">
        <v>44</v>
      </c>
      <c r="B29" s="1034"/>
      <c r="C29" s="1023"/>
      <c r="D29" s="816">
        <v>0</v>
      </c>
      <c r="E29" s="816">
        <v>1</v>
      </c>
      <c r="F29" s="816">
        <v>0</v>
      </c>
      <c r="G29" s="1024">
        <v>0</v>
      </c>
      <c r="H29" s="1024">
        <v>0</v>
      </c>
      <c r="I29" s="1024">
        <v>0</v>
      </c>
      <c r="J29" s="816">
        <v>0</v>
      </c>
      <c r="K29" s="1023">
        <v>0</v>
      </c>
      <c r="L29" s="1023">
        <v>0</v>
      </c>
      <c r="M29" s="1025">
        <v>0</v>
      </c>
      <c r="N29" s="1032">
        <f t="shared" si="2"/>
        <v>1</v>
      </c>
      <c r="O29" s="1033">
        <f t="shared" si="3"/>
        <v>0.1</v>
      </c>
      <c r="P29" s="1031">
        <f t="shared" si="4"/>
        <v>1.7555871561243659E-3</v>
      </c>
    </row>
    <row r="30" spans="1:16">
      <c r="A30" s="887" t="s">
        <v>45</v>
      </c>
      <c r="B30" s="1034"/>
      <c r="C30" s="1023"/>
      <c r="D30" s="816">
        <v>32</v>
      </c>
      <c r="E30" s="816">
        <v>19</v>
      </c>
      <c r="F30" s="816">
        <v>25</v>
      </c>
      <c r="G30" s="1024">
        <v>44</v>
      </c>
      <c r="H30" s="1024">
        <v>22</v>
      </c>
      <c r="I30" s="1024">
        <v>17</v>
      </c>
      <c r="J30" s="816">
        <v>11</v>
      </c>
      <c r="K30" s="1023">
        <v>6</v>
      </c>
      <c r="L30" s="1023">
        <v>5</v>
      </c>
      <c r="M30" s="1025">
        <v>11</v>
      </c>
      <c r="N30" s="1032">
        <f t="shared" si="2"/>
        <v>192</v>
      </c>
      <c r="O30" s="1033">
        <f t="shared" si="3"/>
        <v>19.2</v>
      </c>
      <c r="P30" s="1031">
        <f t="shared" si="4"/>
        <v>0.33707273397587822</v>
      </c>
    </row>
    <row r="31" spans="1:16">
      <c r="A31" s="887" t="s">
        <v>539</v>
      </c>
      <c r="B31" s="1034"/>
      <c r="C31" s="1023"/>
      <c r="D31" s="816">
        <v>1</v>
      </c>
      <c r="E31" s="816">
        <v>0</v>
      </c>
      <c r="F31" s="816">
        <v>0</v>
      </c>
      <c r="G31" s="1024">
        <v>0</v>
      </c>
      <c r="H31" s="1024">
        <v>0</v>
      </c>
      <c r="I31" s="1024">
        <v>0</v>
      </c>
      <c r="J31" s="816">
        <v>0</v>
      </c>
      <c r="K31" s="1023">
        <v>0</v>
      </c>
      <c r="L31" s="1023">
        <v>0</v>
      </c>
      <c r="M31" s="1025">
        <v>0</v>
      </c>
      <c r="N31" s="1032">
        <f t="shared" si="2"/>
        <v>1</v>
      </c>
      <c r="O31" s="1033">
        <f t="shared" si="3"/>
        <v>0.1</v>
      </c>
      <c r="P31" s="1031">
        <f t="shared" si="4"/>
        <v>1.7555871561243659E-3</v>
      </c>
    </row>
    <row r="32" spans="1:16">
      <c r="A32" s="937" t="s">
        <v>46</v>
      </c>
      <c r="B32" s="1034"/>
      <c r="C32" s="1023"/>
      <c r="D32" s="816">
        <v>32</v>
      </c>
      <c r="E32" s="816">
        <v>32</v>
      </c>
      <c r="F32" s="816">
        <v>37</v>
      </c>
      <c r="G32" s="1024">
        <v>41</v>
      </c>
      <c r="H32" s="1024">
        <v>35</v>
      </c>
      <c r="I32" s="1024">
        <v>25</v>
      </c>
      <c r="J32" s="816">
        <v>41</v>
      </c>
      <c r="K32" s="1023">
        <v>43</v>
      </c>
      <c r="L32" s="1023">
        <v>15</v>
      </c>
      <c r="M32" s="1025">
        <v>13</v>
      </c>
      <c r="N32" s="1032">
        <f t="shared" si="2"/>
        <v>314</v>
      </c>
      <c r="O32" s="1033">
        <f t="shared" si="3"/>
        <v>31.4</v>
      </c>
      <c r="P32" s="1031">
        <f t="shared" si="4"/>
        <v>0.55125436702305086</v>
      </c>
    </row>
    <row r="33" spans="1:16">
      <c r="A33" s="937" t="s">
        <v>421</v>
      </c>
      <c r="B33" s="1034"/>
      <c r="C33" s="1023"/>
      <c r="D33" s="816">
        <v>0</v>
      </c>
      <c r="E33" s="816">
        <v>0</v>
      </c>
      <c r="F33" s="816">
        <v>0</v>
      </c>
      <c r="G33" s="1024">
        <v>0</v>
      </c>
      <c r="H33" s="1024">
        <v>0</v>
      </c>
      <c r="I33" s="1024">
        <v>0</v>
      </c>
      <c r="J33" s="816">
        <v>5</v>
      </c>
      <c r="K33" s="1023">
        <v>3</v>
      </c>
      <c r="L33" s="1023">
        <v>1</v>
      </c>
      <c r="M33" s="1025">
        <v>1</v>
      </c>
      <c r="N33" s="1032">
        <f t="shared" si="2"/>
        <v>10</v>
      </c>
      <c r="O33" s="1033">
        <f t="shared" si="3"/>
        <v>1</v>
      </c>
      <c r="P33" s="1031">
        <f t="shared" si="4"/>
        <v>1.7555871561243656E-2</v>
      </c>
    </row>
    <row r="34" spans="1:16">
      <c r="A34" s="937" t="s">
        <v>451</v>
      </c>
      <c r="B34" s="1034"/>
      <c r="C34" s="1023"/>
      <c r="D34" s="816">
        <v>0</v>
      </c>
      <c r="E34" s="816">
        <v>1</v>
      </c>
      <c r="F34" s="816">
        <v>1</v>
      </c>
      <c r="G34" s="1024">
        <v>2</v>
      </c>
      <c r="H34" s="1024">
        <v>0</v>
      </c>
      <c r="I34" s="1024">
        <v>0</v>
      </c>
      <c r="J34" s="816">
        <v>0</v>
      </c>
      <c r="K34" s="1023">
        <v>0</v>
      </c>
      <c r="L34" s="1023">
        <v>2</v>
      </c>
      <c r="M34" s="1025">
        <v>1</v>
      </c>
      <c r="N34" s="1032">
        <f t="shared" si="2"/>
        <v>7</v>
      </c>
      <c r="O34" s="1033">
        <f t="shared" si="3"/>
        <v>0.7</v>
      </c>
      <c r="P34" s="1031">
        <f t="shared" si="4"/>
        <v>1.2289110092870561E-2</v>
      </c>
    </row>
    <row r="35" spans="1:16">
      <c r="A35" s="937" t="s">
        <v>47</v>
      </c>
      <c r="B35" s="1034"/>
      <c r="C35" s="1023"/>
      <c r="D35" s="816">
        <v>0</v>
      </c>
      <c r="E35" s="816">
        <v>1</v>
      </c>
      <c r="F35" s="816">
        <v>1</v>
      </c>
      <c r="G35" s="1024">
        <v>1</v>
      </c>
      <c r="H35" s="1024">
        <v>1</v>
      </c>
      <c r="I35" s="1024">
        <v>1</v>
      </c>
      <c r="J35" s="816">
        <v>1</v>
      </c>
      <c r="K35" s="1023">
        <v>3</v>
      </c>
      <c r="L35" s="1023">
        <v>3</v>
      </c>
      <c r="M35" s="1025">
        <v>6</v>
      </c>
      <c r="N35" s="1032">
        <f t="shared" si="2"/>
        <v>18</v>
      </c>
      <c r="O35" s="1033">
        <f t="shared" si="3"/>
        <v>1.8</v>
      </c>
      <c r="P35" s="1031">
        <f t="shared" si="4"/>
        <v>3.1600568810238587E-2</v>
      </c>
    </row>
    <row r="36" spans="1:16">
      <c r="A36" s="887" t="s">
        <v>48</v>
      </c>
      <c r="B36" s="1034"/>
      <c r="C36" s="1023"/>
      <c r="D36" s="816">
        <v>7</v>
      </c>
      <c r="E36" s="816">
        <v>3</v>
      </c>
      <c r="F36" s="816">
        <v>1</v>
      </c>
      <c r="G36" s="1024">
        <v>0</v>
      </c>
      <c r="H36" s="1024">
        <v>5</v>
      </c>
      <c r="I36" s="1024">
        <v>3</v>
      </c>
      <c r="J36" s="816">
        <v>1</v>
      </c>
      <c r="K36" s="1023">
        <v>3</v>
      </c>
      <c r="L36" s="1023">
        <v>5</v>
      </c>
      <c r="M36" s="1025">
        <v>2</v>
      </c>
      <c r="N36" s="1032">
        <f t="shared" si="2"/>
        <v>30</v>
      </c>
      <c r="O36" s="1033">
        <f t="shared" si="3"/>
        <v>3</v>
      </c>
      <c r="P36" s="1031">
        <f t="shared" si="4"/>
        <v>5.2667614683730976E-2</v>
      </c>
    </row>
    <row r="37" spans="1:16">
      <c r="A37" s="887" t="s">
        <v>49</v>
      </c>
      <c r="B37" s="1034"/>
      <c r="C37" s="1023"/>
      <c r="D37" s="816">
        <v>0</v>
      </c>
      <c r="E37" s="816">
        <v>0</v>
      </c>
      <c r="F37" s="816">
        <v>0</v>
      </c>
      <c r="G37" s="1024">
        <v>0</v>
      </c>
      <c r="H37" s="1024">
        <v>0</v>
      </c>
      <c r="I37" s="1024">
        <v>0</v>
      </c>
      <c r="J37" s="816">
        <v>0</v>
      </c>
      <c r="K37" s="1023">
        <v>0</v>
      </c>
      <c r="L37" s="1023">
        <v>0</v>
      </c>
      <c r="M37" s="1025">
        <v>0</v>
      </c>
      <c r="N37" s="1032">
        <f t="shared" si="2"/>
        <v>0</v>
      </c>
      <c r="O37" s="1033">
        <f t="shared" si="3"/>
        <v>0</v>
      </c>
      <c r="P37" s="1031">
        <f t="shared" si="4"/>
        <v>0</v>
      </c>
    </row>
    <row r="38" spans="1:16">
      <c r="A38" s="887" t="s">
        <v>469</v>
      </c>
      <c r="B38" s="1034"/>
      <c r="C38" s="1023"/>
      <c r="D38" s="816">
        <v>0</v>
      </c>
      <c r="E38" s="816">
        <v>0</v>
      </c>
      <c r="F38" s="816">
        <v>5</v>
      </c>
      <c r="G38" s="1024">
        <v>5</v>
      </c>
      <c r="H38" s="1024">
        <v>0</v>
      </c>
      <c r="I38" s="1024">
        <v>1</v>
      </c>
      <c r="J38" s="816">
        <v>4</v>
      </c>
      <c r="K38" s="1023">
        <v>4</v>
      </c>
      <c r="L38" s="1023">
        <v>0</v>
      </c>
      <c r="M38" s="1025">
        <v>6</v>
      </c>
      <c r="N38" s="1032">
        <f t="shared" si="2"/>
        <v>25</v>
      </c>
      <c r="O38" s="1033">
        <f t="shared" si="3"/>
        <v>2.5</v>
      </c>
      <c r="P38" s="1031">
        <f t="shared" si="4"/>
        <v>4.3889678903109144E-2</v>
      </c>
    </row>
    <row r="39" spans="1:16">
      <c r="A39" s="887" t="s">
        <v>501</v>
      </c>
      <c r="B39" s="1034"/>
      <c r="C39" s="1023"/>
      <c r="D39" s="816">
        <v>0</v>
      </c>
      <c r="E39" s="816">
        <v>0</v>
      </c>
      <c r="F39" s="816">
        <v>0</v>
      </c>
      <c r="G39" s="1024">
        <v>0</v>
      </c>
      <c r="H39" s="1024">
        <v>2</v>
      </c>
      <c r="I39" s="1024">
        <v>1</v>
      </c>
      <c r="J39" s="816">
        <v>2</v>
      </c>
      <c r="K39" s="1023">
        <v>0</v>
      </c>
      <c r="L39" s="1023">
        <v>0</v>
      </c>
      <c r="M39" s="1025">
        <v>0</v>
      </c>
      <c r="N39" s="1032">
        <f t="shared" si="2"/>
        <v>5</v>
      </c>
      <c r="O39" s="1033">
        <f t="shared" si="3"/>
        <v>0.5</v>
      </c>
      <c r="P39" s="1031">
        <f t="shared" si="4"/>
        <v>8.7779357806218282E-3</v>
      </c>
    </row>
    <row r="40" spans="1:16">
      <c r="A40" s="937" t="s">
        <v>50</v>
      </c>
      <c r="B40" s="1034"/>
      <c r="C40" s="1023"/>
      <c r="D40" s="816">
        <v>0</v>
      </c>
      <c r="E40" s="816">
        <v>1</v>
      </c>
      <c r="F40" s="816">
        <v>0</v>
      </c>
      <c r="G40" s="1024">
        <v>0</v>
      </c>
      <c r="H40" s="1024">
        <v>0</v>
      </c>
      <c r="I40" s="1024">
        <v>1</v>
      </c>
      <c r="J40" s="816">
        <v>0</v>
      </c>
      <c r="K40" s="1023">
        <v>6</v>
      </c>
      <c r="L40" s="1023">
        <v>0</v>
      </c>
      <c r="M40" s="1025">
        <v>0</v>
      </c>
      <c r="N40" s="1032">
        <f t="shared" si="2"/>
        <v>8</v>
      </c>
      <c r="O40" s="1033">
        <f t="shared" si="3"/>
        <v>0.8</v>
      </c>
      <c r="P40" s="1031">
        <f t="shared" si="4"/>
        <v>1.4044697248994927E-2</v>
      </c>
    </row>
    <row r="41" spans="1:16">
      <c r="A41" s="887" t="s">
        <v>51</v>
      </c>
      <c r="B41" s="1034"/>
      <c r="C41" s="1023"/>
      <c r="D41" s="816">
        <v>4</v>
      </c>
      <c r="E41" s="816">
        <v>6</v>
      </c>
      <c r="F41" s="816">
        <v>1</v>
      </c>
      <c r="G41" s="1024">
        <v>2</v>
      </c>
      <c r="H41" s="1024">
        <v>7</v>
      </c>
      <c r="I41" s="1024">
        <v>3</v>
      </c>
      <c r="J41" s="816">
        <v>10</v>
      </c>
      <c r="K41" s="1023">
        <v>6</v>
      </c>
      <c r="L41" s="1023">
        <v>6</v>
      </c>
      <c r="M41" s="1025">
        <v>3</v>
      </c>
      <c r="N41" s="1032">
        <f t="shared" si="2"/>
        <v>48</v>
      </c>
      <c r="O41" s="1033">
        <f t="shared" si="3"/>
        <v>4.8</v>
      </c>
      <c r="P41" s="1031">
        <f t="shared" si="4"/>
        <v>8.4268183493969556E-2</v>
      </c>
    </row>
    <row r="42" spans="1:16">
      <c r="A42" s="887" t="s">
        <v>52</v>
      </c>
      <c r="B42" s="1034"/>
      <c r="C42" s="1023"/>
      <c r="D42" s="816">
        <v>72</v>
      </c>
      <c r="E42" s="816">
        <v>58</v>
      </c>
      <c r="F42" s="816">
        <v>60</v>
      </c>
      <c r="G42" s="1024">
        <v>49</v>
      </c>
      <c r="H42" s="1024">
        <v>47</v>
      </c>
      <c r="I42" s="1024">
        <v>45</v>
      </c>
      <c r="J42" s="816">
        <v>66</v>
      </c>
      <c r="K42" s="1023">
        <v>91</v>
      </c>
      <c r="L42" s="1023">
        <v>67</v>
      </c>
      <c r="M42" s="1025">
        <v>49</v>
      </c>
      <c r="N42" s="1032">
        <f t="shared" si="2"/>
        <v>604</v>
      </c>
      <c r="O42" s="1033">
        <f t="shared" si="3"/>
        <v>60.4</v>
      </c>
      <c r="P42" s="1031">
        <f t="shared" si="4"/>
        <v>1.0603746422991169</v>
      </c>
    </row>
    <row r="43" spans="1:16">
      <c r="A43" s="887" t="s">
        <v>452</v>
      </c>
      <c r="B43" s="1034"/>
      <c r="C43" s="1023"/>
      <c r="D43" s="816">
        <v>12</v>
      </c>
      <c r="E43" s="816">
        <v>2</v>
      </c>
      <c r="F43" s="816">
        <v>15</v>
      </c>
      <c r="G43" s="1024">
        <v>17</v>
      </c>
      <c r="H43" s="1024">
        <v>10</v>
      </c>
      <c r="I43" s="1024">
        <v>8</v>
      </c>
      <c r="J43" s="816">
        <v>20</v>
      </c>
      <c r="K43" s="1023">
        <v>10</v>
      </c>
      <c r="L43" s="1023">
        <v>2</v>
      </c>
      <c r="M43" s="1025">
        <v>0</v>
      </c>
      <c r="N43" s="1032">
        <f t="shared" si="2"/>
        <v>96</v>
      </c>
      <c r="O43" s="1033">
        <f t="shared" si="3"/>
        <v>9.6</v>
      </c>
      <c r="P43" s="1031">
        <f t="shared" si="4"/>
        <v>0.16853636698793911</v>
      </c>
    </row>
    <row r="44" spans="1:16">
      <c r="A44" s="887" t="s">
        <v>53</v>
      </c>
      <c r="B44" s="1034"/>
      <c r="C44" s="1023"/>
      <c r="D44" s="816">
        <v>0</v>
      </c>
      <c r="E44" s="816">
        <v>0</v>
      </c>
      <c r="F44" s="816">
        <v>0</v>
      </c>
      <c r="G44" s="1024">
        <v>0</v>
      </c>
      <c r="H44" s="1024">
        <v>0</v>
      </c>
      <c r="I44" s="1024">
        <v>0</v>
      </c>
      <c r="J44" s="816">
        <v>0</v>
      </c>
      <c r="K44" s="1023">
        <v>0</v>
      </c>
      <c r="L44" s="1023">
        <v>0</v>
      </c>
      <c r="M44" s="1025">
        <v>0</v>
      </c>
      <c r="N44" s="1032">
        <f t="shared" si="2"/>
        <v>0</v>
      </c>
      <c r="O44" s="1033">
        <f t="shared" si="3"/>
        <v>0</v>
      </c>
      <c r="P44" s="1031">
        <f t="shared" si="4"/>
        <v>0</v>
      </c>
    </row>
    <row r="45" spans="1:16" ht="17.25" customHeight="1">
      <c r="A45" s="887" t="s">
        <v>54</v>
      </c>
      <c r="B45" s="1034"/>
      <c r="C45" s="1023"/>
      <c r="D45" s="816">
        <v>0</v>
      </c>
      <c r="E45" s="816">
        <v>0</v>
      </c>
      <c r="F45" s="816">
        <v>0</v>
      </c>
      <c r="G45" s="1024">
        <v>0</v>
      </c>
      <c r="H45" s="1024">
        <v>0</v>
      </c>
      <c r="I45" s="1024">
        <v>0</v>
      </c>
      <c r="J45" s="816">
        <v>0</v>
      </c>
      <c r="K45" s="1023">
        <v>0</v>
      </c>
      <c r="L45" s="1023">
        <v>0</v>
      </c>
      <c r="M45" s="1025">
        <v>0</v>
      </c>
      <c r="N45" s="1032">
        <f t="shared" si="2"/>
        <v>0</v>
      </c>
      <c r="O45" s="1033">
        <f t="shared" si="3"/>
        <v>0</v>
      </c>
      <c r="P45" s="1031">
        <f t="shared" si="4"/>
        <v>0</v>
      </c>
    </row>
    <row r="46" spans="1:16">
      <c r="A46" s="887" t="s">
        <v>440</v>
      </c>
      <c r="B46" s="1034"/>
      <c r="C46" s="1023"/>
      <c r="D46" s="816">
        <v>247</v>
      </c>
      <c r="E46" s="816">
        <v>229</v>
      </c>
      <c r="F46" s="816">
        <v>236</v>
      </c>
      <c r="G46" s="1024">
        <v>279</v>
      </c>
      <c r="H46" s="1024">
        <v>363</v>
      </c>
      <c r="I46" s="1024">
        <v>341</v>
      </c>
      <c r="J46" s="816">
        <v>369</v>
      </c>
      <c r="K46" s="1023">
        <v>418</v>
      </c>
      <c r="L46" s="1023">
        <v>336</v>
      </c>
      <c r="M46" s="1025">
        <v>329</v>
      </c>
      <c r="N46" s="1032">
        <f t="shared" si="2"/>
        <v>3147</v>
      </c>
      <c r="O46" s="1033">
        <f t="shared" si="3"/>
        <v>314.7</v>
      </c>
      <c r="P46" s="1031">
        <f t="shared" si="4"/>
        <v>5.5248327803233792</v>
      </c>
    </row>
    <row r="47" spans="1:16">
      <c r="A47" s="887" t="s">
        <v>470</v>
      </c>
      <c r="B47" s="1034"/>
      <c r="C47" s="1023"/>
      <c r="D47" s="816">
        <v>0</v>
      </c>
      <c r="E47" s="816">
        <v>0</v>
      </c>
      <c r="F47" s="816">
        <v>0</v>
      </c>
      <c r="G47" s="1024">
        <v>1</v>
      </c>
      <c r="H47" s="1024">
        <v>2</v>
      </c>
      <c r="I47" s="1024">
        <v>1</v>
      </c>
      <c r="J47" s="816">
        <v>0</v>
      </c>
      <c r="K47" s="1023">
        <v>0</v>
      </c>
      <c r="L47" s="1023">
        <v>1</v>
      </c>
      <c r="M47" s="1025">
        <v>1</v>
      </c>
      <c r="N47" s="1032">
        <f t="shared" si="2"/>
        <v>6</v>
      </c>
      <c r="O47" s="1033">
        <f t="shared" si="3"/>
        <v>0.6</v>
      </c>
      <c r="P47" s="1031">
        <f t="shared" si="4"/>
        <v>1.0533522936746195E-2</v>
      </c>
    </row>
    <row r="48" spans="1:16">
      <c r="A48" s="887" t="s">
        <v>55</v>
      </c>
      <c r="B48" s="1034"/>
      <c r="C48" s="1023"/>
      <c r="D48" s="816">
        <v>0</v>
      </c>
      <c r="E48" s="816">
        <v>1</v>
      </c>
      <c r="F48" s="816">
        <v>0</v>
      </c>
      <c r="G48" s="1024">
        <v>0</v>
      </c>
      <c r="H48" s="1024">
        <v>0</v>
      </c>
      <c r="I48" s="1024">
        <v>0</v>
      </c>
      <c r="J48" s="816">
        <v>0</v>
      </c>
      <c r="K48" s="1023">
        <v>0</v>
      </c>
      <c r="L48" s="1023">
        <v>0</v>
      </c>
      <c r="M48" s="1025">
        <v>0</v>
      </c>
      <c r="N48" s="1032">
        <f t="shared" si="2"/>
        <v>1</v>
      </c>
      <c r="O48" s="1033">
        <f t="shared" si="3"/>
        <v>0.1</v>
      </c>
      <c r="P48" s="1031">
        <f t="shared" si="4"/>
        <v>1.7555871561243659E-3</v>
      </c>
    </row>
    <row r="49" spans="1:16">
      <c r="A49" s="887" t="s">
        <v>56</v>
      </c>
      <c r="B49" s="1034"/>
      <c r="C49" s="1023"/>
      <c r="D49" s="816">
        <v>212</v>
      </c>
      <c r="E49" s="816">
        <v>212</v>
      </c>
      <c r="F49" s="816">
        <v>320</v>
      </c>
      <c r="G49" s="1024">
        <v>400</v>
      </c>
      <c r="H49" s="1024">
        <v>583</v>
      </c>
      <c r="I49" s="1024">
        <v>752</v>
      </c>
      <c r="J49" s="816">
        <v>819</v>
      </c>
      <c r="K49" s="1023">
        <v>822</v>
      </c>
      <c r="L49" s="1023">
        <v>798</v>
      </c>
      <c r="M49" s="1025">
        <v>552</v>
      </c>
      <c r="N49" s="1032">
        <f t="shared" si="2"/>
        <v>5470</v>
      </c>
      <c r="O49" s="1033">
        <f t="shared" si="3"/>
        <v>547</v>
      </c>
      <c r="P49" s="1031">
        <f t="shared" si="4"/>
        <v>9.6030617440002803</v>
      </c>
    </row>
    <row r="50" spans="1:16">
      <c r="A50" s="887" t="s">
        <v>57</v>
      </c>
      <c r="B50" s="1034"/>
      <c r="C50" s="1023"/>
      <c r="D50" s="816">
        <v>4</v>
      </c>
      <c r="E50" s="816">
        <v>9</v>
      </c>
      <c r="F50" s="816">
        <v>14</v>
      </c>
      <c r="G50" s="1024">
        <v>8</v>
      </c>
      <c r="H50" s="1024">
        <v>4</v>
      </c>
      <c r="I50" s="1024">
        <v>3</v>
      </c>
      <c r="J50" s="816">
        <v>4</v>
      </c>
      <c r="K50" s="1023">
        <v>2</v>
      </c>
      <c r="L50" s="1023">
        <v>3</v>
      </c>
      <c r="M50" s="1025">
        <v>2</v>
      </c>
      <c r="N50" s="1032">
        <f t="shared" si="2"/>
        <v>53</v>
      </c>
      <c r="O50" s="1033">
        <f t="shared" si="3"/>
        <v>5.3</v>
      </c>
      <c r="P50" s="1031">
        <f t="shared" si="4"/>
        <v>9.3046119274591388E-2</v>
      </c>
    </row>
    <row r="51" spans="1:16">
      <c r="A51" s="887" t="s">
        <v>58</v>
      </c>
      <c r="B51" s="1034"/>
      <c r="C51" s="1023"/>
      <c r="D51" s="816">
        <v>156</v>
      </c>
      <c r="E51" s="816">
        <v>155</v>
      </c>
      <c r="F51" s="816">
        <v>185</v>
      </c>
      <c r="G51" s="1024">
        <v>150</v>
      </c>
      <c r="H51" s="1024">
        <v>137</v>
      </c>
      <c r="I51" s="1024">
        <v>101</v>
      </c>
      <c r="J51" s="816">
        <v>153</v>
      </c>
      <c r="K51" s="1023">
        <v>123</v>
      </c>
      <c r="L51" s="1023">
        <v>163</v>
      </c>
      <c r="M51" s="1025">
        <v>140</v>
      </c>
      <c r="N51" s="1032">
        <f t="shared" si="2"/>
        <v>1463</v>
      </c>
      <c r="O51" s="1033">
        <f t="shared" si="3"/>
        <v>146.30000000000001</v>
      </c>
      <c r="P51" s="1031">
        <f t="shared" si="4"/>
        <v>2.5684240094099473</v>
      </c>
    </row>
    <row r="52" spans="1:16">
      <c r="A52" s="887" t="s">
        <v>59</v>
      </c>
      <c r="B52" s="1034"/>
      <c r="C52" s="1023"/>
      <c r="D52" s="816">
        <v>48</v>
      </c>
      <c r="E52" s="816">
        <v>36</v>
      </c>
      <c r="F52" s="816">
        <v>11</v>
      </c>
      <c r="G52" s="1024">
        <v>39</v>
      </c>
      <c r="H52" s="1024">
        <v>61</v>
      </c>
      <c r="I52" s="1024">
        <v>111</v>
      </c>
      <c r="J52" s="816">
        <v>141</v>
      </c>
      <c r="K52" s="1023">
        <v>167</v>
      </c>
      <c r="L52" s="1023">
        <v>145</v>
      </c>
      <c r="M52" s="1025">
        <v>153</v>
      </c>
      <c r="N52" s="1032">
        <f t="shared" si="2"/>
        <v>912</v>
      </c>
      <c r="O52" s="1033">
        <f t="shared" si="3"/>
        <v>91.2</v>
      </c>
      <c r="P52" s="1031">
        <f t="shared" si="4"/>
        <v>1.6010954863854214</v>
      </c>
    </row>
    <row r="53" spans="1:16">
      <c r="A53" s="887" t="s">
        <v>60</v>
      </c>
      <c r="B53" s="1034"/>
      <c r="C53" s="1023"/>
      <c r="D53" s="816">
        <v>0</v>
      </c>
      <c r="E53" s="816">
        <v>1</v>
      </c>
      <c r="F53" s="816">
        <v>0</v>
      </c>
      <c r="G53" s="1024">
        <v>1</v>
      </c>
      <c r="H53" s="1024">
        <v>1</v>
      </c>
      <c r="I53" s="1024">
        <v>1</v>
      </c>
      <c r="J53" s="816">
        <v>1</v>
      </c>
      <c r="K53" s="1023">
        <v>2</v>
      </c>
      <c r="L53" s="1023">
        <v>1</v>
      </c>
      <c r="M53" s="1025">
        <v>2</v>
      </c>
      <c r="N53" s="1032">
        <f t="shared" si="2"/>
        <v>10</v>
      </c>
      <c r="O53" s="1033">
        <f t="shared" si="3"/>
        <v>1</v>
      </c>
      <c r="P53" s="1031">
        <f t="shared" si="4"/>
        <v>1.7555871561243656E-2</v>
      </c>
    </row>
    <row r="54" spans="1:16">
      <c r="A54" s="887" t="s">
        <v>61</v>
      </c>
      <c r="B54" s="1034"/>
      <c r="C54" s="1023"/>
      <c r="D54" s="816">
        <v>67</v>
      </c>
      <c r="E54" s="816">
        <v>54</v>
      </c>
      <c r="F54" s="816">
        <v>21</v>
      </c>
      <c r="G54" s="1024">
        <v>24</v>
      </c>
      <c r="H54" s="1024">
        <v>27</v>
      </c>
      <c r="I54" s="1024">
        <v>30</v>
      </c>
      <c r="J54" s="816">
        <v>16</v>
      </c>
      <c r="K54" s="1023">
        <v>19</v>
      </c>
      <c r="L54" s="1023">
        <v>13</v>
      </c>
      <c r="M54" s="1025">
        <v>7</v>
      </c>
      <c r="N54" s="1032">
        <f t="shared" si="2"/>
        <v>278</v>
      </c>
      <c r="O54" s="1033">
        <f t="shared" si="3"/>
        <v>27.8</v>
      </c>
      <c r="P54" s="1031">
        <f t="shared" si="4"/>
        <v>0.48805322940257367</v>
      </c>
    </row>
    <row r="55" spans="1:16">
      <c r="A55" s="937" t="s">
        <v>62</v>
      </c>
      <c r="B55" s="1034"/>
      <c r="C55" s="1023"/>
      <c r="D55" s="816">
        <v>4</v>
      </c>
      <c r="E55" s="816">
        <v>1</v>
      </c>
      <c r="F55" s="816">
        <v>2</v>
      </c>
      <c r="G55" s="1024">
        <v>0</v>
      </c>
      <c r="H55" s="1024">
        <v>1</v>
      </c>
      <c r="I55" s="1024">
        <v>1</v>
      </c>
      <c r="J55" s="816">
        <v>0</v>
      </c>
      <c r="K55" s="1023">
        <v>1</v>
      </c>
      <c r="L55" s="1023">
        <v>0</v>
      </c>
      <c r="M55" s="1025">
        <v>1</v>
      </c>
      <c r="N55" s="1032">
        <f t="shared" si="2"/>
        <v>11</v>
      </c>
      <c r="O55" s="1033">
        <f t="shared" si="3"/>
        <v>1.1000000000000001</v>
      </c>
      <c r="P55" s="1031">
        <f t="shared" si="4"/>
        <v>1.9311458717368023E-2</v>
      </c>
    </row>
    <row r="56" spans="1:16">
      <c r="A56" s="887" t="s">
        <v>63</v>
      </c>
      <c r="B56" s="1034"/>
      <c r="C56" s="1023"/>
      <c r="D56" s="816">
        <v>24</v>
      </c>
      <c r="E56" s="816">
        <v>24</v>
      </c>
      <c r="F56" s="816">
        <v>31</v>
      </c>
      <c r="G56" s="1024">
        <v>21</v>
      </c>
      <c r="H56" s="1024">
        <v>14</v>
      </c>
      <c r="I56" s="1024">
        <v>22</v>
      </c>
      <c r="J56" s="816">
        <v>33</v>
      </c>
      <c r="K56" s="1023">
        <v>37</v>
      </c>
      <c r="L56" s="1023">
        <v>17</v>
      </c>
      <c r="M56" s="1025">
        <v>27</v>
      </c>
      <c r="N56" s="1032">
        <f t="shared" si="2"/>
        <v>250</v>
      </c>
      <c r="O56" s="1033">
        <f t="shared" si="3"/>
        <v>25</v>
      </c>
      <c r="P56" s="1031">
        <f t="shared" si="4"/>
        <v>0.43889678903109142</v>
      </c>
    </row>
    <row r="57" spans="1:16">
      <c r="A57" s="887" t="s">
        <v>64</v>
      </c>
      <c r="B57" s="1034"/>
      <c r="C57" s="1023"/>
      <c r="D57" s="816">
        <v>31</v>
      </c>
      <c r="E57" s="816">
        <v>25</v>
      </c>
      <c r="F57" s="816">
        <v>27</v>
      </c>
      <c r="G57" s="1024">
        <v>29</v>
      </c>
      <c r="H57" s="1024">
        <v>20</v>
      </c>
      <c r="I57" s="1024">
        <v>25</v>
      </c>
      <c r="J57" s="816">
        <v>37</v>
      </c>
      <c r="K57" s="1023">
        <v>28</v>
      </c>
      <c r="L57" s="1023">
        <v>31</v>
      </c>
      <c r="M57" s="1025">
        <v>19</v>
      </c>
      <c r="N57" s="1032">
        <f t="shared" si="2"/>
        <v>272</v>
      </c>
      <c r="O57" s="1033">
        <f t="shared" si="3"/>
        <v>27.2</v>
      </c>
      <c r="P57" s="1031">
        <f t="shared" si="4"/>
        <v>0.47751970646582753</v>
      </c>
    </row>
    <row r="58" spans="1:16">
      <c r="A58" s="887" t="s">
        <v>65</v>
      </c>
      <c r="B58" s="1034"/>
      <c r="C58" s="1023"/>
      <c r="D58" s="816">
        <v>9</v>
      </c>
      <c r="E58" s="816">
        <v>6</v>
      </c>
      <c r="F58" s="816">
        <v>10</v>
      </c>
      <c r="G58" s="1024">
        <v>5</v>
      </c>
      <c r="H58" s="1024">
        <v>9</v>
      </c>
      <c r="I58" s="1024">
        <v>10</v>
      </c>
      <c r="J58" s="816">
        <v>12</v>
      </c>
      <c r="K58" s="1023">
        <v>10</v>
      </c>
      <c r="L58" s="1023">
        <v>13</v>
      </c>
      <c r="M58" s="1025">
        <v>8</v>
      </c>
      <c r="N58" s="1032">
        <f t="shared" si="2"/>
        <v>92</v>
      </c>
      <c r="O58" s="1033">
        <f t="shared" si="3"/>
        <v>9.1999999999999993</v>
      </c>
      <c r="P58" s="1031">
        <f t="shared" si="4"/>
        <v>0.16151401836344167</v>
      </c>
    </row>
    <row r="59" spans="1:16">
      <c r="A59" s="887" t="s">
        <v>66</v>
      </c>
      <c r="B59" s="1034"/>
      <c r="C59" s="1023"/>
      <c r="D59" s="816">
        <v>2</v>
      </c>
      <c r="E59" s="816">
        <v>3</v>
      </c>
      <c r="F59" s="816">
        <v>3</v>
      </c>
      <c r="G59" s="1024">
        <v>1</v>
      </c>
      <c r="H59" s="1024">
        <v>3</v>
      </c>
      <c r="I59" s="1024">
        <v>3</v>
      </c>
      <c r="J59" s="816">
        <v>3</v>
      </c>
      <c r="K59" s="1023">
        <v>0</v>
      </c>
      <c r="L59" s="1023">
        <v>8</v>
      </c>
      <c r="M59" s="1025">
        <v>3</v>
      </c>
      <c r="N59" s="1032">
        <f t="shared" si="2"/>
        <v>29</v>
      </c>
      <c r="O59" s="1033">
        <f t="shared" si="3"/>
        <v>2.9</v>
      </c>
      <c r="P59" s="1031">
        <f t="shared" si="4"/>
        <v>5.091202752760661E-2</v>
      </c>
    </row>
    <row r="60" spans="1:16">
      <c r="A60" s="887" t="s">
        <v>67</v>
      </c>
      <c r="B60" s="1034"/>
      <c r="C60" s="1023"/>
      <c r="D60" s="816">
        <v>123</v>
      </c>
      <c r="E60" s="816">
        <v>74</v>
      </c>
      <c r="F60" s="816">
        <v>78</v>
      </c>
      <c r="G60" s="1024">
        <v>91</v>
      </c>
      <c r="H60" s="1024">
        <v>89</v>
      </c>
      <c r="I60" s="1024">
        <v>107</v>
      </c>
      <c r="J60" s="816">
        <v>71</v>
      </c>
      <c r="K60" s="1023">
        <v>63</v>
      </c>
      <c r="L60" s="1023">
        <v>71</v>
      </c>
      <c r="M60" s="1025">
        <v>103</v>
      </c>
      <c r="N60" s="1032">
        <f t="shared" si="2"/>
        <v>870</v>
      </c>
      <c r="O60" s="1033">
        <f t="shared" si="3"/>
        <v>87</v>
      </c>
      <c r="P60" s="1031">
        <f t="shared" si="4"/>
        <v>1.5273608258281981</v>
      </c>
    </row>
    <row r="61" spans="1:16">
      <c r="A61" s="887" t="s">
        <v>68</v>
      </c>
      <c r="B61" s="1034"/>
      <c r="C61" s="1023"/>
      <c r="D61" s="816">
        <v>13</v>
      </c>
      <c r="E61" s="816">
        <v>13</v>
      </c>
      <c r="F61" s="816">
        <v>5</v>
      </c>
      <c r="G61" s="1024">
        <v>14</v>
      </c>
      <c r="H61" s="1024">
        <v>18</v>
      </c>
      <c r="I61" s="1024">
        <v>14</v>
      </c>
      <c r="J61" s="816">
        <v>22</v>
      </c>
      <c r="K61" s="1023">
        <v>17</v>
      </c>
      <c r="L61" s="1023">
        <v>14</v>
      </c>
      <c r="M61" s="1025">
        <v>48</v>
      </c>
      <c r="N61" s="1032">
        <f t="shared" si="2"/>
        <v>178</v>
      </c>
      <c r="O61" s="1033">
        <f t="shared" si="3"/>
        <v>17.8</v>
      </c>
      <c r="P61" s="1031">
        <f t="shared" si="4"/>
        <v>0.3124945137901371</v>
      </c>
    </row>
    <row r="62" spans="1:16">
      <c r="A62" s="887" t="s">
        <v>69</v>
      </c>
      <c r="B62" s="1034"/>
      <c r="C62" s="1023"/>
      <c r="D62" s="816">
        <v>1</v>
      </c>
      <c r="E62" s="816">
        <v>1</v>
      </c>
      <c r="F62" s="816">
        <v>1</v>
      </c>
      <c r="G62" s="1024">
        <v>4</v>
      </c>
      <c r="H62" s="1024">
        <v>5</v>
      </c>
      <c r="I62" s="1024">
        <v>0</v>
      </c>
      <c r="J62" s="816">
        <v>1</v>
      </c>
      <c r="K62" s="1023">
        <v>4</v>
      </c>
      <c r="L62" s="1023">
        <v>0</v>
      </c>
      <c r="M62" s="1025">
        <v>0</v>
      </c>
      <c r="N62" s="1032">
        <f t="shared" si="2"/>
        <v>17</v>
      </c>
      <c r="O62" s="1033">
        <f t="shared" si="3"/>
        <v>1.7</v>
      </c>
      <c r="P62" s="1031">
        <f t="shared" si="4"/>
        <v>2.9844981654114221E-2</v>
      </c>
    </row>
    <row r="63" spans="1:16">
      <c r="A63" s="887" t="s">
        <v>70</v>
      </c>
      <c r="B63" s="1034"/>
      <c r="C63" s="1023"/>
      <c r="D63" s="816">
        <v>17</v>
      </c>
      <c r="E63" s="816">
        <v>5</v>
      </c>
      <c r="F63" s="816">
        <v>9</v>
      </c>
      <c r="G63" s="1024">
        <v>7</v>
      </c>
      <c r="H63" s="1024">
        <v>15</v>
      </c>
      <c r="I63" s="1024">
        <v>10</v>
      </c>
      <c r="J63" s="816">
        <v>9</v>
      </c>
      <c r="K63" s="1023">
        <v>7</v>
      </c>
      <c r="L63" s="1023">
        <v>14</v>
      </c>
      <c r="M63" s="1025">
        <v>19</v>
      </c>
      <c r="N63" s="1032">
        <f t="shared" si="2"/>
        <v>112</v>
      </c>
      <c r="O63" s="1033">
        <f t="shared" si="3"/>
        <v>11.2</v>
      </c>
      <c r="P63" s="1031">
        <f t="shared" si="4"/>
        <v>0.19662576148592897</v>
      </c>
    </row>
    <row r="64" spans="1:16">
      <c r="A64" s="887" t="s">
        <v>422</v>
      </c>
      <c r="B64" s="1034"/>
      <c r="C64" s="1023"/>
      <c r="D64" s="816">
        <v>4</v>
      </c>
      <c r="E64" s="816">
        <v>3</v>
      </c>
      <c r="F64" s="816">
        <v>2</v>
      </c>
      <c r="G64" s="1024">
        <v>3</v>
      </c>
      <c r="H64" s="1024">
        <v>3</v>
      </c>
      <c r="I64" s="1024">
        <v>2</v>
      </c>
      <c r="J64" s="816">
        <v>1</v>
      </c>
      <c r="K64" s="1023">
        <v>2</v>
      </c>
      <c r="L64" s="1023">
        <v>2</v>
      </c>
      <c r="M64" s="1025">
        <v>0</v>
      </c>
      <c r="N64" s="1032">
        <f t="shared" si="2"/>
        <v>22</v>
      </c>
      <c r="O64" s="1033">
        <f t="shared" si="3"/>
        <v>2.2000000000000002</v>
      </c>
      <c r="P64" s="1031">
        <f t="shared" si="4"/>
        <v>3.8622917434736045E-2</v>
      </c>
    </row>
    <row r="65" spans="1:16">
      <c r="A65" s="887" t="s">
        <v>453</v>
      </c>
      <c r="B65" s="1034"/>
      <c r="C65" s="1023"/>
      <c r="D65" s="816">
        <v>8</v>
      </c>
      <c r="E65" s="816">
        <v>4</v>
      </c>
      <c r="F65" s="816">
        <v>9</v>
      </c>
      <c r="G65" s="1024">
        <v>3</v>
      </c>
      <c r="H65" s="1024">
        <v>4</v>
      </c>
      <c r="I65" s="1024">
        <v>3</v>
      </c>
      <c r="J65" s="816">
        <v>0</v>
      </c>
      <c r="K65" s="1023">
        <v>4</v>
      </c>
      <c r="L65" s="1023">
        <v>0</v>
      </c>
      <c r="M65" s="1025">
        <v>1</v>
      </c>
      <c r="N65" s="1032">
        <f t="shared" si="2"/>
        <v>36</v>
      </c>
      <c r="O65" s="1033">
        <f t="shared" si="3"/>
        <v>3.6</v>
      </c>
      <c r="P65" s="1031">
        <f t="shared" si="4"/>
        <v>6.3201137620477174E-2</v>
      </c>
    </row>
    <row r="66" spans="1:16">
      <c r="A66" s="887" t="s">
        <v>497</v>
      </c>
      <c r="B66" s="1034"/>
      <c r="C66" s="1023"/>
      <c r="D66" s="816">
        <v>0</v>
      </c>
      <c r="E66" s="816">
        <v>0</v>
      </c>
      <c r="F66" s="816">
        <v>0</v>
      </c>
      <c r="G66" s="1024">
        <v>0</v>
      </c>
      <c r="H66" s="1024">
        <v>0</v>
      </c>
      <c r="I66" s="1024">
        <v>0</v>
      </c>
      <c r="J66" s="816">
        <v>0</v>
      </c>
      <c r="K66" s="1023">
        <v>1</v>
      </c>
      <c r="L66" s="1023">
        <v>0</v>
      </c>
      <c r="M66" s="1025">
        <v>0</v>
      </c>
      <c r="N66" s="1032">
        <f t="shared" si="2"/>
        <v>1</v>
      </c>
      <c r="O66" s="1033">
        <f t="shared" si="3"/>
        <v>0.1</v>
      </c>
      <c r="P66" s="1031">
        <f t="shared" si="4"/>
        <v>1.7555871561243659E-3</v>
      </c>
    </row>
    <row r="67" spans="1:16">
      <c r="A67" s="887" t="s">
        <v>71</v>
      </c>
      <c r="B67" s="1034"/>
      <c r="C67" s="1023"/>
      <c r="D67" s="816">
        <v>0</v>
      </c>
      <c r="E67" s="816">
        <v>0</v>
      </c>
      <c r="F67" s="816">
        <v>0</v>
      </c>
      <c r="G67" s="1024">
        <v>0</v>
      </c>
      <c r="H67" s="1024">
        <v>0</v>
      </c>
      <c r="I67" s="1024">
        <v>0</v>
      </c>
      <c r="J67" s="816">
        <v>0</v>
      </c>
      <c r="K67" s="1023">
        <v>0</v>
      </c>
      <c r="L67" s="1023">
        <v>23</v>
      </c>
      <c r="M67" s="1025">
        <v>21</v>
      </c>
      <c r="N67" s="1032">
        <f t="shared" si="2"/>
        <v>44</v>
      </c>
      <c r="O67" s="1033">
        <f t="shared" si="3"/>
        <v>4.4000000000000004</v>
      </c>
      <c r="P67" s="1031">
        <f t="shared" si="4"/>
        <v>7.7245834869472091E-2</v>
      </c>
    </row>
    <row r="68" spans="1:16">
      <c r="A68" s="887" t="s">
        <v>72</v>
      </c>
      <c r="B68" s="1034"/>
      <c r="C68" s="1023"/>
      <c r="D68" s="816">
        <v>20</v>
      </c>
      <c r="E68" s="816">
        <v>28</v>
      </c>
      <c r="F68" s="816">
        <v>20</v>
      </c>
      <c r="G68" s="1024">
        <v>28</v>
      </c>
      <c r="H68" s="1024">
        <v>27</v>
      </c>
      <c r="I68" s="1024">
        <v>10</v>
      </c>
      <c r="J68" s="816">
        <v>10</v>
      </c>
      <c r="K68" s="1023">
        <v>19</v>
      </c>
      <c r="L68" s="1023">
        <v>13</v>
      </c>
      <c r="M68" s="1025">
        <v>13</v>
      </c>
      <c r="N68" s="1032">
        <f t="shared" si="2"/>
        <v>188</v>
      </c>
      <c r="O68" s="1033">
        <f t="shared" si="3"/>
        <v>18.8</v>
      </c>
      <c r="P68" s="1031">
        <f t="shared" si="4"/>
        <v>0.33005038535138076</v>
      </c>
    </row>
    <row r="69" spans="1:16">
      <c r="A69" s="887" t="s">
        <v>73</v>
      </c>
      <c r="B69" s="1034"/>
      <c r="C69" s="1023"/>
      <c r="D69" s="816">
        <v>39</v>
      </c>
      <c r="E69" s="816">
        <v>32</v>
      </c>
      <c r="F69" s="816">
        <v>29</v>
      </c>
      <c r="G69" s="1024">
        <v>23</v>
      </c>
      <c r="H69" s="1024">
        <v>20</v>
      </c>
      <c r="I69" s="1024">
        <v>37</v>
      </c>
      <c r="J69" s="816">
        <v>35</v>
      </c>
      <c r="K69" s="1023">
        <v>19</v>
      </c>
      <c r="L69" s="1023">
        <v>17</v>
      </c>
      <c r="M69" s="1025">
        <v>23</v>
      </c>
      <c r="N69" s="1032">
        <f t="shared" si="2"/>
        <v>274</v>
      </c>
      <c r="O69" s="1033">
        <f t="shared" si="3"/>
        <v>27.4</v>
      </c>
      <c r="P69" s="1031">
        <f t="shared" si="4"/>
        <v>0.48103088077807626</v>
      </c>
    </row>
    <row r="70" spans="1:16">
      <c r="A70" s="887" t="s">
        <v>74</v>
      </c>
      <c r="B70" s="1034"/>
      <c r="C70" s="1023"/>
      <c r="D70" s="816">
        <v>7</v>
      </c>
      <c r="E70" s="816">
        <v>4</v>
      </c>
      <c r="F70" s="816">
        <v>3</v>
      </c>
      <c r="G70" s="1024">
        <v>1</v>
      </c>
      <c r="H70" s="1024">
        <v>3</v>
      </c>
      <c r="I70" s="1024">
        <v>5</v>
      </c>
      <c r="J70" s="816">
        <v>0</v>
      </c>
      <c r="K70" s="1023">
        <v>0</v>
      </c>
      <c r="L70" s="1023">
        <v>2</v>
      </c>
      <c r="M70" s="1025">
        <v>1</v>
      </c>
      <c r="N70" s="1032">
        <f t="shared" si="2"/>
        <v>26</v>
      </c>
      <c r="O70" s="1033">
        <f t="shared" si="3"/>
        <v>2.6</v>
      </c>
      <c r="P70" s="1031">
        <f t="shared" ref="P70:P133" si="5">(N70/$N$259)*100</f>
        <v>4.5645266059233511E-2</v>
      </c>
    </row>
    <row r="71" spans="1:16">
      <c r="A71" s="887" t="s">
        <v>75</v>
      </c>
      <c r="B71" s="1034"/>
      <c r="C71" s="1023"/>
      <c r="D71" s="816">
        <v>10</v>
      </c>
      <c r="E71" s="816">
        <v>11</v>
      </c>
      <c r="F71" s="816">
        <v>8</v>
      </c>
      <c r="G71" s="1024">
        <v>4</v>
      </c>
      <c r="H71" s="1024">
        <v>8</v>
      </c>
      <c r="I71" s="1024">
        <v>5</v>
      </c>
      <c r="J71" s="816">
        <v>4</v>
      </c>
      <c r="K71" s="1023">
        <v>2</v>
      </c>
      <c r="L71" s="1023">
        <v>2</v>
      </c>
      <c r="M71" s="1025">
        <v>6</v>
      </c>
      <c r="N71" s="1032">
        <f t="shared" si="2"/>
        <v>60</v>
      </c>
      <c r="O71" s="1033">
        <f t="shared" si="3"/>
        <v>6</v>
      </c>
      <c r="P71" s="1031">
        <f t="shared" si="5"/>
        <v>0.10533522936746195</v>
      </c>
    </row>
    <row r="72" spans="1:16">
      <c r="A72" s="887" t="s">
        <v>76</v>
      </c>
      <c r="B72" s="1034"/>
      <c r="C72" s="1023"/>
      <c r="D72" s="816">
        <v>0</v>
      </c>
      <c r="E72" s="816">
        <v>0</v>
      </c>
      <c r="F72" s="816">
        <v>0</v>
      </c>
      <c r="G72" s="1024">
        <v>0</v>
      </c>
      <c r="H72" s="1024">
        <v>0</v>
      </c>
      <c r="I72" s="1024">
        <v>0</v>
      </c>
      <c r="J72" s="816">
        <v>0</v>
      </c>
      <c r="K72" s="1023">
        <v>0</v>
      </c>
      <c r="L72" s="1023">
        <v>0</v>
      </c>
      <c r="M72" s="1025">
        <v>0</v>
      </c>
      <c r="N72" s="1032">
        <f t="shared" si="2"/>
        <v>0</v>
      </c>
      <c r="O72" s="1033">
        <f t="shared" si="3"/>
        <v>0</v>
      </c>
      <c r="P72" s="1031">
        <f t="shared" si="5"/>
        <v>0</v>
      </c>
    </row>
    <row r="73" spans="1:16">
      <c r="A73" s="887" t="s">
        <v>77</v>
      </c>
      <c r="B73" s="1034"/>
      <c r="C73" s="1023"/>
      <c r="D73" s="816">
        <v>11</v>
      </c>
      <c r="E73" s="816">
        <v>10</v>
      </c>
      <c r="F73" s="816">
        <v>9</v>
      </c>
      <c r="G73" s="1024">
        <v>5</v>
      </c>
      <c r="H73" s="1024">
        <v>10</v>
      </c>
      <c r="I73" s="1024">
        <v>8</v>
      </c>
      <c r="J73" s="816">
        <v>2</v>
      </c>
      <c r="K73" s="1023">
        <v>8</v>
      </c>
      <c r="L73" s="1023">
        <v>5</v>
      </c>
      <c r="M73" s="1025">
        <v>4</v>
      </c>
      <c r="N73" s="1032">
        <f t="shared" ref="N73:N153" si="6">SUM(B73:M73)</f>
        <v>72</v>
      </c>
      <c r="O73" s="1033">
        <f t="shared" ref="O73:O153" si="7">AVERAGE(B73:M73)</f>
        <v>7.2</v>
      </c>
      <c r="P73" s="1031">
        <f t="shared" si="5"/>
        <v>0.12640227524095435</v>
      </c>
    </row>
    <row r="74" spans="1:16">
      <c r="A74" s="887" t="s">
        <v>78</v>
      </c>
      <c r="B74" s="1034"/>
      <c r="C74" s="1023"/>
      <c r="D74" s="816">
        <v>0</v>
      </c>
      <c r="E74" s="816">
        <v>0</v>
      </c>
      <c r="F74" s="816">
        <v>0</v>
      </c>
      <c r="G74" s="1024">
        <v>0</v>
      </c>
      <c r="H74" s="1024">
        <v>0</v>
      </c>
      <c r="I74" s="1024">
        <v>0</v>
      </c>
      <c r="J74" s="816">
        <v>0</v>
      </c>
      <c r="K74" s="1023">
        <v>0</v>
      </c>
      <c r="L74" s="1023">
        <v>0</v>
      </c>
      <c r="M74" s="1025">
        <v>0</v>
      </c>
      <c r="N74" s="1032">
        <f t="shared" si="6"/>
        <v>0</v>
      </c>
      <c r="O74" s="1033">
        <f t="shared" si="7"/>
        <v>0</v>
      </c>
      <c r="P74" s="1031">
        <f t="shared" si="5"/>
        <v>0</v>
      </c>
    </row>
    <row r="75" spans="1:16">
      <c r="A75" s="887" t="s">
        <v>79</v>
      </c>
      <c r="B75" s="1034"/>
      <c r="C75" s="1023"/>
      <c r="D75" s="816">
        <v>9</v>
      </c>
      <c r="E75" s="816">
        <v>5</v>
      </c>
      <c r="F75" s="816">
        <v>4</v>
      </c>
      <c r="G75" s="1024">
        <v>4</v>
      </c>
      <c r="H75" s="1024">
        <v>9</v>
      </c>
      <c r="I75" s="1024">
        <v>5</v>
      </c>
      <c r="J75" s="816">
        <v>9</v>
      </c>
      <c r="K75" s="1023">
        <v>7</v>
      </c>
      <c r="L75" s="1023">
        <v>20</v>
      </c>
      <c r="M75" s="1025">
        <v>26</v>
      </c>
      <c r="N75" s="1032">
        <f t="shared" si="6"/>
        <v>98</v>
      </c>
      <c r="O75" s="1033">
        <f t="shared" si="7"/>
        <v>9.8000000000000007</v>
      </c>
      <c r="P75" s="1031">
        <f t="shared" si="5"/>
        <v>0.17204754130018785</v>
      </c>
    </row>
    <row r="76" spans="1:16">
      <c r="A76" s="887" t="s">
        <v>80</v>
      </c>
      <c r="B76" s="1034"/>
      <c r="C76" s="1023"/>
      <c r="D76" s="816">
        <v>8</v>
      </c>
      <c r="E76" s="816">
        <v>7</v>
      </c>
      <c r="F76" s="816">
        <v>8</v>
      </c>
      <c r="G76" s="1024">
        <v>10</v>
      </c>
      <c r="H76" s="1024">
        <v>11</v>
      </c>
      <c r="I76" s="1024">
        <v>5</v>
      </c>
      <c r="J76" s="816">
        <v>4</v>
      </c>
      <c r="K76" s="1023">
        <v>10</v>
      </c>
      <c r="L76" s="1023">
        <v>4</v>
      </c>
      <c r="M76" s="1025">
        <v>8</v>
      </c>
      <c r="N76" s="1032">
        <f t="shared" si="6"/>
        <v>75</v>
      </c>
      <c r="O76" s="1033">
        <f t="shared" si="7"/>
        <v>7.5</v>
      </c>
      <c r="P76" s="1031">
        <f t="shared" si="5"/>
        <v>0.13166903670932742</v>
      </c>
    </row>
    <row r="77" spans="1:16">
      <c r="A77" s="887" t="s">
        <v>449</v>
      </c>
      <c r="B77" s="1034"/>
      <c r="C77" s="1023"/>
      <c r="D77" s="816">
        <v>34</v>
      </c>
      <c r="E77" s="816">
        <v>34</v>
      </c>
      <c r="F77" s="816">
        <v>19</v>
      </c>
      <c r="G77" s="1024">
        <v>17</v>
      </c>
      <c r="H77" s="1024">
        <v>12</v>
      </c>
      <c r="I77" s="1024">
        <v>13</v>
      </c>
      <c r="J77" s="816">
        <v>4</v>
      </c>
      <c r="K77" s="1023">
        <v>4</v>
      </c>
      <c r="L77" s="1023">
        <v>1</v>
      </c>
      <c r="M77" s="1025">
        <v>0</v>
      </c>
      <c r="N77" s="1032">
        <f t="shared" si="6"/>
        <v>138</v>
      </c>
      <c r="O77" s="1033">
        <f t="shared" si="7"/>
        <v>13.8</v>
      </c>
      <c r="P77" s="1031">
        <f t="shared" si="5"/>
        <v>0.2422710275451625</v>
      </c>
    </row>
    <row r="78" spans="1:16">
      <c r="A78" s="887" t="s">
        <v>81</v>
      </c>
      <c r="B78" s="1034"/>
      <c r="C78" s="1023"/>
      <c r="D78" s="816">
        <v>90</v>
      </c>
      <c r="E78" s="816">
        <v>106</v>
      </c>
      <c r="F78" s="816">
        <v>47</v>
      </c>
      <c r="G78" s="1024">
        <v>67</v>
      </c>
      <c r="H78" s="1024">
        <v>43</v>
      </c>
      <c r="I78" s="1024">
        <v>35</v>
      </c>
      <c r="J78" s="816">
        <v>78</v>
      </c>
      <c r="K78" s="1023">
        <v>32</v>
      </c>
      <c r="L78" s="1023">
        <v>29</v>
      </c>
      <c r="M78" s="1025">
        <v>59</v>
      </c>
      <c r="N78" s="1032">
        <f t="shared" si="6"/>
        <v>586</v>
      </c>
      <c r="O78" s="1033">
        <f t="shared" si="7"/>
        <v>58.6</v>
      </c>
      <c r="P78" s="1031">
        <f t="shared" si="5"/>
        <v>1.0287740734888784</v>
      </c>
    </row>
    <row r="79" spans="1:16">
      <c r="A79" s="887" t="s">
        <v>82</v>
      </c>
      <c r="B79" s="1034"/>
      <c r="C79" s="1023"/>
      <c r="D79" s="816">
        <v>0</v>
      </c>
      <c r="E79" s="816">
        <v>0</v>
      </c>
      <c r="F79" s="816">
        <v>0</v>
      </c>
      <c r="G79" s="1024">
        <v>0</v>
      </c>
      <c r="H79" s="1024">
        <v>0</v>
      </c>
      <c r="I79" s="1024">
        <v>0</v>
      </c>
      <c r="J79" s="816">
        <v>0</v>
      </c>
      <c r="K79" s="1023">
        <v>0</v>
      </c>
      <c r="L79" s="1023">
        <v>0</v>
      </c>
      <c r="M79" s="1025">
        <v>0</v>
      </c>
      <c r="N79" s="1032">
        <f t="shared" si="6"/>
        <v>0</v>
      </c>
      <c r="O79" s="1033">
        <f t="shared" si="7"/>
        <v>0</v>
      </c>
      <c r="P79" s="1031">
        <f t="shared" si="5"/>
        <v>0</v>
      </c>
    </row>
    <row r="80" spans="1:16">
      <c r="A80" s="887" t="s">
        <v>83</v>
      </c>
      <c r="B80" s="1034"/>
      <c r="C80" s="1023"/>
      <c r="D80" s="816">
        <v>0</v>
      </c>
      <c r="E80" s="816">
        <v>0</v>
      </c>
      <c r="F80" s="816">
        <v>0</v>
      </c>
      <c r="G80" s="1024">
        <v>0</v>
      </c>
      <c r="H80" s="1024">
        <v>0</v>
      </c>
      <c r="I80" s="1024">
        <v>0</v>
      </c>
      <c r="J80" s="816">
        <v>0</v>
      </c>
      <c r="K80" s="1023">
        <v>0</v>
      </c>
      <c r="L80" s="1023">
        <v>0</v>
      </c>
      <c r="M80" s="1025">
        <v>0</v>
      </c>
      <c r="N80" s="1032">
        <f t="shared" si="6"/>
        <v>0</v>
      </c>
      <c r="O80" s="1033">
        <f t="shared" si="7"/>
        <v>0</v>
      </c>
      <c r="P80" s="1031">
        <f t="shared" si="5"/>
        <v>0</v>
      </c>
    </row>
    <row r="81" spans="1:16">
      <c r="A81" s="887" t="s">
        <v>84</v>
      </c>
      <c r="B81" s="1034"/>
      <c r="C81" s="1023"/>
      <c r="D81" s="816">
        <v>14</v>
      </c>
      <c r="E81" s="816">
        <v>11</v>
      </c>
      <c r="F81" s="816">
        <v>8</v>
      </c>
      <c r="G81" s="1024">
        <v>7</v>
      </c>
      <c r="H81" s="1024">
        <v>12</v>
      </c>
      <c r="I81" s="1024">
        <v>6</v>
      </c>
      <c r="J81" s="816">
        <v>6</v>
      </c>
      <c r="K81" s="1023">
        <v>9</v>
      </c>
      <c r="L81" s="1023">
        <v>6</v>
      </c>
      <c r="M81" s="1025">
        <v>2</v>
      </c>
      <c r="N81" s="1032">
        <f t="shared" si="6"/>
        <v>81</v>
      </c>
      <c r="O81" s="1033">
        <f t="shared" si="7"/>
        <v>8.1</v>
      </c>
      <c r="P81" s="1031">
        <f t="shared" si="5"/>
        <v>0.14220255964607362</v>
      </c>
    </row>
    <row r="82" spans="1:16">
      <c r="A82" s="887" t="s">
        <v>85</v>
      </c>
      <c r="B82" s="1034"/>
      <c r="C82" s="1023"/>
      <c r="D82" s="816">
        <v>14</v>
      </c>
      <c r="E82" s="816">
        <v>15</v>
      </c>
      <c r="F82" s="816">
        <v>19</v>
      </c>
      <c r="G82" s="1024">
        <v>10</v>
      </c>
      <c r="H82" s="1024">
        <v>17</v>
      </c>
      <c r="I82" s="1024">
        <v>20</v>
      </c>
      <c r="J82" s="816">
        <v>18</v>
      </c>
      <c r="K82" s="1023">
        <v>15</v>
      </c>
      <c r="L82" s="1023">
        <v>5</v>
      </c>
      <c r="M82" s="1025">
        <v>12</v>
      </c>
      <c r="N82" s="1032">
        <f t="shared" si="6"/>
        <v>145</v>
      </c>
      <c r="O82" s="1033">
        <f t="shared" si="7"/>
        <v>14.5</v>
      </c>
      <c r="P82" s="1031">
        <f t="shared" si="5"/>
        <v>0.25456013763803303</v>
      </c>
    </row>
    <row r="83" spans="1:16">
      <c r="A83" s="887" t="s">
        <v>529</v>
      </c>
      <c r="B83" s="1034"/>
      <c r="C83" s="1023"/>
      <c r="D83" s="816">
        <v>0</v>
      </c>
      <c r="E83" s="816">
        <v>1</v>
      </c>
      <c r="F83" s="816">
        <v>0</v>
      </c>
      <c r="G83" s="1024">
        <v>0</v>
      </c>
      <c r="H83" s="1024">
        <v>0</v>
      </c>
      <c r="I83" s="1024">
        <v>0</v>
      </c>
      <c r="J83" s="816">
        <v>0</v>
      </c>
      <c r="K83" s="1023">
        <v>0</v>
      </c>
      <c r="L83" s="1023">
        <v>0</v>
      </c>
      <c r="M83" s="1025">
        <v>0</v>
      </c>
      <c r="N83" s="1032">
        <f t="shared" si="6"/>
        <v>1</v>
      </c>
      <c r="O83" s="1033">
        <f t="shared" si="7"/>
        <v>0.1</v>
      </c>
      <c r="P83" s="1031">
        <f t="shared" si="5"/>
        <v>1.7555871561243659E-3</v>
      </c>
    </row>
    <row r="84" spans="1:16">
      <c r="A84" s="887" t="s">
        <v>86</v>
      </c>
      <c r="B84" s="1034"/>
      <c r="C84" s="1023"/>
      <c r="D84" s="816">
        <v>31</v>
      </c>
      <c r="E84" s="816">
        <v>9</v>
      </c>
      <c r="F84" s="816">
        <v>5</v>
      </c>
      <c r="G84" s="1024">
        <v>4</v>
      </c>
      <c r="H84" s="1024">
        <v>8</v>
      </c>
      <c r="I84" s="1024">
        <v>15</v>
      </c>
      <c r="J84" s="816">
        <v>9</v>
      </c>
      <c r="K84" s="1023">
        <v>25</v>
      </c>
      <c r="L84" s="1023">
        <v>23</v>
      </c>
      <c r="M84" s="1025">
        <v>27</v>
      </c>
      <c r="N84" s="1032">
        <f t="shared" si="6"/>
        <v>156</v>
      </c>
      <c r="O84" s="1033">
        <f t="shared" si="7"/>
        <v>15.6</v>
      </c>
      <c r="P84" s="1031">
        <f t="shared" si="5"/>
        <v>0.27387159635540104</v>
      </c>
    </row>
    <row r="85" spans="1:16">
      <c r="A85" s="887" t="s">
        <v>87</v>
      </c>
      <c r="B85" s="1034"/>
      <c r="C85" s="1023"/>
      <c r="D85" s="816">
        <v>8</v>
      </c>
      <c r="E85" s="816">
        <v>3</v>
      </c>
      <c r="F85" s="816">
        <v>3</v>
      </c>
      <c r="G85" s="1024">
        <v>8</v>
      </c>
      <c r="H85" s="1024">
        <v>14</v>
      </c>
      <c r="I85" s="1024">
        <v>32</v>
      </c>
      <c r="J85" s="816">
        <v>76</v>
      </c>
      <c r="K85" s="1023">
        <v>61</v>
      </c>
      <c r="L85" s="1023">
        <v>50</v>
      </c>
      <c r="M85" s="1025">
        <v>9</v>
      </c>
      <c r="N85" s="1032">
        <f t="shared" si="6"/>
        <v>264</v>
      </c>
      <c r="O85" s="1033">
        <f t="shared" si="7"/>
        <v>26.4</v>
      </c>
      <c r="P85" s="1031">
        <f t="shared" si="5"/>
        <v>0.4634750092168326</v>
      </c>
    </row>
    <row r="86" spans="1:16">
      <c r="A86" s="887" t="s">
        <v>461</v>
      </c>
      <c r="B86" s="1034"/>
      <c r="C86" s="1023"/>
      <c r="D86" s="816">
        <v>1</v>
      </c>
      <c r="E86" s="816">
        <v>11</v>
      </c>
      <c r="F86" s="816">
        <v>17</v>
      </c>
      <c r="G86" s="1024">
        <v>39</v>
      </c>
      <c r="H86" s="1024">
        <v>6</v>
      </c>
      <c r="I86" s="1024">
        <v>11</v>
      </c>
      <c r="J86" s="816">
        <v>24</v>
      </c>
      <c r="K86" s="1023">
        <v>5</v>
      </c>
      <c r="L86" s="1023">
        <v>50</v>
      </c>
      <c r="M86" s="1025">
        <v>3</v>
      </c>
      <c r="N86" s="1032">
        <f t="shared" si="6"/>
        <v>167</v>
      </c>
      <c r="O86" s="1033">
        <f t="shared" si="7"/>
        <v>16.7</v>
      </c>
      <c r="P86" s="1031">
        <f t="shared" si="5"/>
        <v>0.29318305507276909</v>
      </c>
    </row>
    <row r="87" spans="1:16">
      <c r="A87" s="887" t="s">
        <v>522</v>
      </c>
      <c r="B87" s="1034"/>
      <c r="C87" s="1023"/>
      <c r="D87" s="816">
        <v>4</v>
      </c>
      <c r="E87" s="816">
        <v>2</v>
      </c>
      <c r="F87" s="816">
        <v>1</v>
      </c>
      <c r="G87" s="1024">
        <v>0</v>
      </c>
      <c r="H87" s="1024">
        <v>0</v>
      </c>
      <c r="I87" s="1024">
        <v>0</v>
      </c>
      <c r="J87" s="816">
        <v>0</v>
      </c>
      <c r="K87" s="1023">
        <v>0</v>
      </c>
      <c r="L87" s="1023">
        <v>0</v>
      </c>
      <c r="M87" s="1025">
        <v>0</v>
      </c>
      <c r="N87" s="1032">
        <f t="shared" si="6"/>
        <v>7</v>
      </c>
      <c r="O87" s="1033">
        <f t="shared" si="7"/>
        <v>0.7</v>
      </c>
      <c r="P87" s="1031">
        <f t="shared" si="5"/>
        <v>1.2289110092870561E-2</v>
      </c>
    </row>
    <row r="88" spans="1:16">
      <c r="A88" s="887" t="s">
        <v>462</v>
      </c>
      <c r="B88" s="1034"/>
      <c r="C88" s="1023"/>
      <c r="D88" s="816">
        <v>0</v>
      </c>
      <c r="E88" s="816">
        <v>0</v>
      </c>
      <c r="F88" s="816">
        <v>0</v>
      </c>
      <c r="G88" s="1024">
        <v>1</v>
      </c>
      <c r="H88" s="1024">
        <v>0</v>
      </c>
      <c r="I88" s="1024">
        <v>1</v>
      </c>
      <c r="J88" s="816">
        <v>0</v>
      </c>
      <c r="K88" s="1023">
        <v>1</v>
      </c>
      <c r="L88" s="1023">
        <v>0</v>
      </c>
      <c r="M88" s="1025">
        <v>1</v>
      </c>
      <c r="N88" s="1032">
        <f t="shared" si="6"/>
        <v>4</v>
      </c>
      <c r="O88" s="1033">
        <f t="shared" si="7"/>
        <v>0.4</v>
      </c>
      <c r="P88" s="1031">
        <f t="shared" si="5"/>
        <v>7.0223486244974636E-3</v>
      </c>
    </row>
    <row r="89" spans="1:16">
      <c r="A89" s="887" t="s">
        <v>463</v>
      </c>
      <c r="B89" s="1034"/>
      <c r="C89" s="1023"/>
      <c r="D89" s="816">
        <v>0</v>
      </c>
      <c r="E89" s="816">
        <v>0</v>
      </c>
      <c r="F89" s="816">
        <v>0</v>
      </c>
      <c r="G89" s="1024">
        <v>0</v>
      </c>
      <c r="H89" s="1024">
        <v>0</v>
      </c>
      <c r="I89" s="1024">
        <v>1</v>
      </c>
      <c r="J89" s="816">
        <v>1</v>
      </c>
      <c r="K89" s="1023">
        <v>1</v>
      </c>
      <c r="L89" s="1023">
        <v>0</v>
      </c>
      <c r="M89" s="1025">
        <v>0</v>
      </c>
      <c r="N89" s="1032">
        <f t="shared" si="6"/>
        <v>3</v>
      </c>
      <c r="O89" s="1033">
        <f t="shared" si="7"/>
        <v>0.3</v>
      </c>
      <c r="P89" s="1031">
        <f t="shared" si="5"/>
        <v>5.2667614683730973E-3</v>
      </c>
    </row>
    <row r="90" spans="1:16">
      <c r="A90" s="887" t="s">
        <v>518</v>
      </c>
      <c r="B90" s="1034"/>
      <c r="C90" s="1023"/>
      <c r="D90" s="816">
        <v>1</v>
      </c>
      <c r="E90" s="816">
        <v>0</v>
      </c>
      <c r="F90" s="816">
        <v>0</v>
      </c>
      <c r="G90" s="1024">
        <v>4</v>
      </c>
      <c r="H90" s="1024">
        <v>0</v>
      </c>
      <c r="I90" s="1024">
        <v>0</v>
      </c>
      <c r="J90" s="816">
        <v>0</v>
      </c>
      <c r="K90" s="1023">
        <v>0</v>
      </c>
      <c r="L90" s="1023">
        <v>0</v>
      </c>
      <c r="M90" s="1025">
        <v>0</v>
      </c>
      <c r="N90" s="1032">
        <f t="shared" si="6"/>
        <v>5</v>
      </c>
      <c r="O90" s="1033">
        <f t="shared" si="7"/>
        <v>0.5</v>
      </c>
      <c r="P90" s="1031">
        <f t="shared" si="5"/>
        <v>8.7779357806218282E-3</v>
      </c>
    </row>
    <row r="91" spans="1:16">
      <c r="A91" s="887" t="s">
        <v>416</v>
      </c>
      <c r="B91" s="1034"/>
      <c r="C91" s="1023"/>
      <c r="D91" s="816">
        <v>2</v>
      </c>
      <c r="E91" s="816">
        <v>1</v>
      </c>
      <c r="F91" s="816">
        <v>0</v>
      </c>
      <c r="G91" s="1024">
        <v>0</v>
      </c>
      <c r="H91" s="1024">
        <v>1</v>
      </c>
      <c r="I91" s="1024">
        <v>2</v>
      </c>
      <c r="J91" s="816">
        <v>2</v>
      </c>
      <c r="K91" s="1023">
        <v>1</v>
      </c>
      <c r="L91" s="1023">
        <v>0</v>
      </c>
      <c r="M91" s="1025">
        <v>1</v>
      </c>
      <c r="N91" s="1032">
        <f t="shared" si="6"/>
        <v>10</v>
      </c>
      <c r="O91" s="1033">
        <f t="shared" si="7"/>
        <v>1</v>
      </c>
      <c r="P91" s="1031">
        <f t="shared" si="5"/>
        <v>1.7555871561243656E-2</v>
      </c>
    </row>
    <row r="92" spans="1:16">
      <c r="A92" s="887" t="s">
        <v>530</v>
      </c>
      <c r="B92" s="1034"/>
      <c r="C92" s="1023"/>
      <c r="D92" s="816">
        <v>0</v>
      </c>
      <c r="E92" s="816">
        <v>1</v>
      </c>
      <c r="F92" s="816">
        <v>0</v>
      </c>
      <c r="G92" s="1024">
        <v>0</v>
      </c>
      <c r="H92" s="1024">
        <v>0</v>
      </c>
      <c r="I92" s="1024">
        <v>0</v>
      </c>
      <c r="J92" s="816">
        <v>0</v>
      </c>
      <c r="K92" s="1023">
        <v>0</v>
      </c>
      <c r="L92" s="1023">
        <v>0</v>
      </c>
      <c r="M92" s="1025">
        <v>0</v>
      </c>
      <c r="N92" s="1032">
        <f t="shared" si="6"/>
        <v>1</v>
      </c>
      <c r="O92" s="1033">
        <f t="shared" si="7"/>
        <v>0.1</v>
      </c>
      <c r="P92" s="1031">
        <f t="shared" si="5"/>
        <v>1.7555871561243659E-3</v>
      </c>
    </row>
    <row r="93" spans="1:16">
      <c r="A93" s="887" t="s">
        <v>534</v>
      </c>
      <c r="B93" s="1034"/>
      <c r="C93" s="1023"/>
      <c r="D93" s="816">
        <v>1</v>
      </c>
      <c r="E93" s="1024">
        <v>0</v>
      </c>
      <c r="F93" s="1024">
        <v>0</v>
      </c>
      <c r="G93" s="1024">
        <v>0</v>
      </c>
      <c r="H93" s="1024">
        <v>0</v>
      </c>
      <c r="I93" s="1024">
        <v>0</v>
      </c>
      <c r="J93" s="1024">
        <v>0</v>
      </c>
      <c r="K93" s="1023">
        <v>0</v>
      </c>
      <c r="L93" s="1023">
        <v>0</v>
      </c>
      <c r="M93" s="1025">
        <v>0</v>
      </c>
      <c r="N93" s="1032">
        <f>SUM(B93:M93)</f>
        <v>1</v>
      </c>
      <c r="O93" s="1033">
        <f t="shared" ref="O93" si="8">AVERAGE(B93:M93)</f>
        <v>0.1</v>
      </c>
      <c r="P93" s="1031">
        <f t="shared" si="5"/>
        <v>1.7555871561243659E-3</v>
      </c>
    </row>
    <row r="94" spans="1:16">
      <c r="A94" s="887" t="s">
        <v>512</v>
      </c>
      <c r="B94" s="1034"/>
      <c r="C94" s="1023"/>
      <c r="D94" s="816">
        <v>0</v>
      </c>
      <c r="E94" s="816">
        <v>0</v>
      </c>
      <c r="F94" s="816">
        <v>0</v>
      </c>
      <c r="G94" s="1024">
        <v>0</v>
      </c>
      <c r="H94" s="1024">
        <v>1</v>
      </c>
      <c r="I94" s="1024">
        <v>0</v>
      </c>
      <c r="J94" s="816">
        <v>0</v>
      </c>
      <c r="K94" s="1023">
        <v>0</v>
      </c>
      <c r="L94" s="1023">
        <v>0</v>
      </c>
      <c r="M94" s="1025">
        <v>0</v>
      </c>
      <c r="N94" s="1032">
        <f t="shared" si="6"/>
        <v>1</v>
      </c>
      <c r="O94" s="1033">
        <f t="shared" si="7"/>
        <v>0.1</v>
      </c>
      <c r="P94" s="1031">
        <f t="shared" si="5"/>
        <v>1.7555871561243659E-3</v>
      </c>
    </row>
    <row r="95" spans="1:16">
      <c r="A95" s="1035" t="s">
        <v>502</v>
      </c>
      <c r="B95" s="1034"/>
      <c r="C95" s="1023"/>
      <c r="D95" s="816">
        <v>0</v>
      </c>
      <c r="E95" s="816">
        <v>0</v>
      </c>
      <c r="F95" s="816">
        <v>0</v>
      </c>
      <c r="G95" s="1024">
        <v>0</v>
      </c>
      <c r="H95" s="1024">
        <v>0</v>
      </c>
      <c r="I95" s="1024">
        <v>0</v>
      </c>
      <c r="J95" s="816">
        <v>1</v>
      </c>
      <c r="K95" s="1023">
        <v>0</v>
      </c>
      <c r="L95" s="1023">
        <v>0</v>
      </c>
      <c r="M95" s="1025">
        <v>0</v>
      </c>
      <c r="N95" s="1032">
        <f t="shared" si="6"/>
        <v>1</v>
      </c>
      <c r="O95" s="1033">
        <f t="shared" si="7"/>
        <v>0.1</v>
      </c>
      <c r="P95" s="1031">
        <f t="shared" si="5"/>
        <v>1.7555871561243659E-3</v>
      </c>
    </row>
    <row r="96" spans="1:16">
      <c r="A96" s="1035" t="s">
        <v>503</v>
      </c>
      <c r="B96" s="1034"/>
      <c r="C96" s="1023"/>
      <c r="D96" s="816">
        <v>1</v>
      </c>
      <c r="E96" s="816">
        <v>0</v>
      </c>
      <c r="F96" s="816">
        <v>1</v>
      </c>
      <c r="G96" s="1024">
        <v>1</v>
      </c>
      <c r="H96" s="1024">
        <v>0</v>
      </c>
      <c r="I96" s="1024">
        <v>0</v>
      </c>
      <c r="J96" s="816">
        <v>1</v>
      </c>
      <c r="K96" s="1023">
        <v>0</v>
      </c>
      <c r="L96" s="1023">
        <v>0</v>
      </c>
      <c r="M96" s="1025">
        <v>0</v>
      </c>
      <c r="N96" s="1032">
        <f t="shared" si="6"/>
        <v>4</v>
      </c>
      <c r="O96" s="1033">
        <f t="shared" si="7"/>
        <v>0.4</v>
      </c>
      <c r="P96" s="1031">
        <f t="shared" si="5"/>
        <v>7.0223486244974636E-3</v>
      </c>
    </row>
    <row r="97" spans="1:16">
      <c r="A97" s="1035" t="s">
        <v>523</v>
      </c>
      <c r="B97" s="1034"/>
      <c r="C97" s="1023"/>
      <c r="D97" s="816">
        <v>0</v>
      </c>
      <c r="E97" s="816">
        <v>0</v>
      </c>
      <c r="F97" s="816">
        <v>1</v>
      </c>
      <c r="G97" s="1024">
        <v>0</v>
      </c>
      <c r="H97" s="1024">
        <v>0</v>
      </c>
      <c r="I97" s="1024">
        <v>0</v>
      </c>
      <c r="J97" s="816">
        <v>0</v>
      </c>
      <c r="K97" s="1023">
        <v>0</v>
      </c>
      <c r="L97" s="1023">
        <v>0</v>
      </c>
      <c r="M97" s="1025">
        <v>0</v>
      </c>
      <c r="N97" s="1032">
        <f t="shared" si="6"/>
        <v>1</v>
      </c>
      <c r="O97" s="1033">
        <f t="shared" si="7"/>
        <v>0.1</v>
      </c>
      <c r="P97" s="1031">
        <f t="shared" si="5"/>
        <v>1.7555871561243659E-3</v>
      </c>
    </row>
    <row r="98" spans="1:16">
      <c r="A98" s="1035" t="s">
        <v>535</v>
      </c>
      <c r="B98" s="1034"/>
      <c r="C98" s="1023"/>
      <c r="D98" s="816">
        <v>1</v>
      </c>
      <c r="E98" s="1024">
        <v>0</v>
      </c>
      <c r="F98" s="1024">
        <v>0</v>
      </c>
      <c r="G98" s="1024">
        <v>0</v>
      </c>
      <c r="H98" s="1024">
        <v>0</v>
      </c>
      <c r="I98" s="1024">
        <v>0</v>
      </c>
      <c r="J98" s="1024">
        <v>0</v>
      </c>
      <c r="K98" s="1023">
        <v>0</v>
      </c>
      <c r="L98" s="1023">
        <v>0</v>
      </c>
      <c r="M98" s="1025">
        <v>0</v>
      </c>
      <c r="N98" s="1032">
        <f>SUM(B98:M98)</f>
        <v>1</v>
      </c>
      <c r="O98" s="1033">
        <f t="shared" ref="O98" si="9">AVERAGE(B98:M98)</f>
        <v>0.1</v>
      </c>
      <c r="P98" s="1031">
        <f t="shared" si="5"/>
        <v>1.7555871561243659E-3</v>
      </c>
    </row>
    <row r="99" spans="1:16">
      <c r="A99" s="887" t="s">
        <v>471</v>
      </c>
      <c r="B99" s="1034"/>
      <c r="C99" s="1023"/>
      <c r="D99" s="816">
        <v>0</v>
      </c>
      <c r="E99" s="816">
        <v>0</v>
      </c>
      <c r="F99" s="816">
        <v>0</v>
      </c>
      <c r="G99" s="1024">
        <v>0</v>
      </c>
      <c r="H99" s="1024">
        <v>0</v>
      </c>
      <c r="I99" s="1024">
        <v>0</v>
      </c>
      <c r="J99" s="816">
        <v>0</v>
      </c>
      <c r="K99" s="1023">
        <v>1</v>
      </c>
      <c r="L99" s="1023">
        <v>0</v>
      </c>
      <c r="M99" s="1025">
        <v>1</v>
      </c>
      <c r="N99" s="1032">
        <f t="shared" si="6"/>
        <v>2</v>
      </c>
      <c r="O99" s="1033">
        <f t="shared" si="7"/>
        <v>0.2</v>
      </c>
      <c r="P99" s="1031">
        <f t="shared" si="5"/>
        <v>3.5111743122487318E-3</v>
      </c>
    </row>
    <row r="100" spans="1:16">
      <c r="A100" s="887" t="s">
        <v>519</v>
      </c>
      <c r="B100" s="1034"/>
      <c r="C100" s="1023"/>
      <c r="D100" s="816">
        <v>0</v>
      </c>
      <c r="E100" s="816">
        <v>0</v>
      </c>
      <c r="F100" s="816">
        <v>0</v>
      </c>
      <c r="G100" s="1024">
        <v>1</v>
      </c>
      <c r="H100" s="1024">
        <v>0</v>
      </c>
      <c r="I100" s="1024">
        <v>0</v>
      </c>
      <c r="J100" s="816">
        <v>0</v>
      </c>
      <c r="K100" s="1023">
        <v>0</v>
      </c>
      <c r="L100" s="1023">
        <v>0</v>
      </c>
      <c r="M100" s="1025">
        <v>0</v>
      </c>
      <c r="N100" s="1032">
        <f t="shared" si="6"/>
        <v>1</v>
      </c>
      <c r="O100" s="1033">
        <f t="shared" si="7"/>
        <v>0.1</v>
      </c>
      <c r="P100" s="1031">
        <f t="shared" si="5"/>
        <v>1.7555871561243659E-3</v>
      </c>
    </row>
    <row r="101" spans="1:16">
      <c r="A101" s="887" t="s">
        <v>536</v>
      </c>
      <c r="B101" s="1034"/>
      <c r="C101" s="1023"/>
      <c r="D101" s="816">
        <v>1</v>
      </c>
      <c r="E101" s="1024">
        <v>0</v>
      </c>
      <c r="F101" s="1024">
        <v>0</v>
      </c>
      <c r="G101" s="1024">
        <v>0</v>
      </c>
      <c r="H101" s="1024">
        <v>0</v>
      </c>
      <c r="I101" s="1024">
        <v>0</v>
      </c>
      <c r="J101" s="1024">
        <v>0</v>
      </c>
      <c r="K101" s="1023">
        <v>0</v>
      </c>
      <c r="L101" s="1023">
        <v>0</v>
      </c>
      <c r="M101" s="1025">
        <v>0</v>
      </c>
      <c r="N101" s="1032">
        <f>SUM(B101:M101)</f>
        <v>1</v>
      </c>
      <c r="O101" s="1033">
        <f t="shared" ref="O101" si="10">AVERAGE(B101:M101)</f>
        <v>0.1</v>
      </c>
      <c r="P101" s="1031">
        <f t="shared" si="5"/>
        <v>1.7555871561243659E-3</v>
      </c>
    </row>
    <row r="102" spans="1:16">
      <c r="A102" s="887" t="s">
        <v>472</v>
      </c>
      <c r="B102" s="1034"/>
      <c r="C102" s="1023"/>
      <c r="D102" s="816">
        <v>0</v>
      </c>
      <c r="E102" s="816">
        <v>0</v>
      </c>
      <c r="F102" s="816">
        <v>0</v>
      </c>
      <c r="G102" s="1024">
        <v>0</v>
      </c>
      <c r="H102" s="1024">
        <v>1</v>
      </c>
      <c r="I102" s="1024">
        <v>0</v>
      </c>
      <c r="J102" s="816">
        <v>0</v>
      </c>
      <c r="K102" s="1023">
        <v>0</v>
      </c>
      <c r="L102" s="1023">
        <v>0</v>
      </c>
      <c r="M102" s="1025">
        <v>2</v>
      </c>
      <c r="N102" s="1032">
        <f t="shared" si="6"/>
        <v>3</v>
      </c>
      <c r="O102" s="1033">
        <f t="shared" si="7"/>
        <v>0.3</v>
      </c>
      <c r="P102" s="1031">
        <f t="shared" si="5"/>
        <v>5.2667614683730973E-3</v>
      </c>
    </row>
    <row r="103" spans="1:16">
      <c r="A103" s="887" t="s">
        <v>537</v>
      </c>
      <c r="B103" s="1034"/>
      <c r="C103" s="1023"/>
      <c r="D103" s="816">
        <v>1</v>
      </c>
      <c r="E103" s="1024">
        <v>0</v>
      </c>
      <c r="F103" s="1024">
        <v>0</v>
      </c>
      <c r="G103" s="1024">
        <v>0</v>
      </c>
      <c r="H103" s="1024">
        <v>0</v>
      </c>
      <c r="I103" s="1024">
        <v>0</v>
      </c>
      <c r="J103" s="1024">
        <v>0</v>
      </c>
      <c r="K103" s="1023">
        <v>0</v>
      </c>
      <c r="L103" s="1023">
        <v>0</v>
      </c>
      <c r="M103" s="1025">
        <v>0</v>
      </c>
      <c r="N103" s="1032">
        <f>SUM(B103:M103)</f>
        <v>1</v>
      </c>
      <c r="O103" s="1033">
        <f t="shared" ref="O103" si="11">AVERAGE(B103:M103)</f>
        <v>0.1</v>
      </c>
      <c r="P103" s="1031">
        <f t="shared" si="5"/>
        <v>1.7555871561243659E-3</v>
      </c>
    </row>
    <row r="104" spans="1:16">
      <c r="A104" s="887" t="s">
        <v>423</v>
      </c>
      <c r="B104" s="1034"/>
      <c r="C104" s="1023"/>
      <c r="D104" s="816">
        <v>0</v>
      </c>
      <c r="E104" s="816">
        <v>0</v>
      </c>
      <c r="F104" s="816">
        <v>0</v>
      </c>
      <c r="G104" s="1024">
        <v>0</v>
      </c>
      <c r="H104" s="1024">
        <v>0</v>
      </c>
      <c r="I104" s="1024">
        <v>0</v>
      </c>
      <c r="J104" s="816">
        <v>0</v>
      </c>
      <c r="K104" s="1023">
        <v>1</v>
      </c>
      <c r="L104" s="1023">
        <v>0</v>
      </c>
      <c r="M104" s="1025">
        <v>0</v>
      </c>
      <c r="N104" s="1032">
        <f t="shared" si="6"/>
        <v>1</v>
      </c>
      <c r="O104" s="1033">
        <f t="shared" si="7"/>
        <v>0.1</v>
      </c>
      <c r="P104" s="1031">
        <f t="shared" si="5"/>
        <v>1.7555871561243659E-3</v>
      </c>
    </row>
    <row r="105" spans="1:16">
      <c r="A105" s="887" t="s">
        <v>508</v>
      </c>
      <c r="B105" s="1034"/>
      <c r="C105" s="1023"/>
      <c r="D105" s="816">
        <v>0</v>
      </c>
      <c r="E105" s="816">
        <v>0</v>
      </c>
      <c r="F105" s="816">
        <v>1</v>
      </c>
      <c r="G105" s="1024">
        <v>0</v>
      </c>
      <c r="H105" s="1024">
        <v>0</v>
      </c>
      <c r="I105" s="1024">
        <v>2</v>
      </c>
      <c r="J105" s="816">
        <v>0</v>
      </c>
      <c r="K105" s="1023">
        <v>0</v>
      </c>
      <c r="L105" s="1023">
        <v>0</v>
      </c>
      <c r="M105" s="1025">
        <v>0</v>
      </c>
      <c r="N105" s="1032">
        <f t="shared" si="6"/>
        <v>3</v>
      </c>
      <c r="O105" s="1033">
        <f t="shared" si="7"/>
        <v>0.3</v>
      </c>
      <c r="P105" s="1031">
        <f t="shared" si="5"/>
        <v>5.2667614683730973E-3</v>
      </c>
    </row>
    <row r="106" spans="1:16">
      <c r="A106" s="887" t="s">
        <v>513</v>
      </c>
      <c r="B106" s="1034"/>
      <c r="C106" s="1023"/>
      <c r="D106" s="816">
        <v>0</v>
      </c>
      <c r="E106" s="816">
        <v>0</v>
      </c>
      <c r="F106" s="816">
        <v>0</v>
      </c>
      <c r="G106" s="1024">
        <v>0</v>
      </c>
      <c r="H106" s="1024">
        <v>1</v>
      </c>
      <c r="I106" s="1024">
        <v>0</v>
      </c>
      <c r="J106" s="816">
        <v>0</v>
      </c>
      <c r="K106" s="1023">
        <v>0</v>
      </c>
      <c r="L106" s="1023">
        <v>0</v>
      </c>
      <c r="M106" s="1025">
        <v>0</v>
      </c>
      <c r="N106" s="1032">
        <f t="shared" si="6"/>
        <v>1</v>
      </c>
      <c r="O106" s="1033">
        <f t="shared" si="7"/>
        <v>0.1</v>
      </c>
      <c r="P106" s="1031">
        <f t="shared" si="5"/>
        <v>1.7555871561243659E-3</v>
      </c>
    </row>
    <row r="107" spans="1:16">
      <c r="A107" s="937" t="s">
        <v>88</v>
      </c>
      <c r="B107" s="1034"/>
      <c r="C107" s="1023"/>
      <c r="D107" s="816">
        <v>30</v>
      </c>
      <c r="E107" s="816">
        <v>12</v>
      </c>
      <c r="F107" s="816">
        <v>20</v>
      </c>
      <c r="G107" s="1024">
        <v>24</v>
      </c>
      <c r="H107" s="1024">
        <v>24</v>
      </c>
      <c r="I107" s="1024">
        <v>25</v>
      </c>
      <c r="J107" s="816">
        <v>24</v>
      </c>
      <c r="K107" s="1023">
        <v>18</v>
      </c>
      <c r="L107" s="1023">
        <v>21</v>
      </c>
      <c r="M107" s="1025">
        <v>20</v>
      </c>
      <c r="N107" s="1032">
        <f t="shared" si="6"/>
        <v>218</v>
      </c>
      <c r="O107" s="1033">
        <f t="shared" si="7"/>
        <v>21.8</v>
      </c>
      <c r="P107" s="1031">
        <f t="shared" si="5"/>
        <v>0.38271800003511175</v>
      </c>
    </row>
    <row r="108" spans="1:16">
      <c r="A108" s="887" t="s">
        <v>89</v>
      </c>
      <c r="B108" s="1034"/>
      <c r="C108" s="1023"/>
      <c r="D108" s="816">
        <v>63</v>
      </c>
      <c r="E108" s="816">
        <v>50</v>
      </c>
      <c r="F108" s="816">
        <v>48</v>
      </c>
      <c r="G108" s="1024">
        <v>54</v>
      </c>
      <c r="H108" s="1024">
        <v>56</v>
      </c>
      <c r="I108" s="1024">
        <v>27</v>
      </c>
      <c r="J108" s="816">
        <v>34</v>
      </c>
      <c r="K108" s="1023">
        <v>13</v>
      </c>
      <c r="L108" s="1023">
        <v>8</v>
      </c>
      <c r="M108" s="1025">
        <v>27</v>
      </c>
      <c r="N108" s="1032">
        <f t="shared" si="6"/>
        <v>380</v>
      </c>
      <c r="O108" s="1033">
        <f t="shared" si="7"/>
        <v>38</v>
      </c>
      <c r="P108" s="1031">
        <f t="shared" si="5"/>
        <v>0.66712311932725898</v>
      </c>
    </row>
    <row r="109" spans="1:16">
      <c r="A109" s="887" t="s">
        <v>90</v>
      </c>
      <c r="B109" s="1034"/>
      <c r="C109" s="1023"/>
      <c r="D109" s="816">
        <v>1</v>
      </c>
      <c r="E109" s="816">
        <v>1</v>
      </c>
      <c r="F109" s="816">
        <v>2</v>
      </c>
      <c r="G109" s="1024">
        <v>0</v>
      </c>
      <c r="H109" s="1024">
        <v>4</v>
      </c>
      <c r="I109" s="1024">
        <v>3</v>
      </c>
      <c r="J109" s="816">
        <v>0</v>
      </c>
      <c r="K109" s="1023">
        <v>4</v>
      </c>
      <c r="L109" s="1023">
        <v>3</v>
      </c>
      <c r="M109" s="1025">
        <v>14</v>
      </c>
      <c r="N109" s="1032">
        <f t="shared" si="6"/>
        <v>32</v>
      </c>
      <c r="O109" s="1033">
        <f t="shared" si="7"/>
        <v>3.2</v>
      </c>
      <c r="P109" s="1031">
        <f t="shared" si="5"/>
        <v>5.6178788995979709E-2</v>
      </c>
    </row>
    <row r="110" spans="1:16">
      <c r="A110" s="937" t="s">
        <v>92</v>
      </c>
      <c r="B110" s="1034"/>
      <c r="C110" s="1023"/>
      <c r="D110" s="816">
        <v>2</v>
      </c>
      <c r="E110" s="816">
        <v>6</v>
      </c>
      <c r="F110" s="816">
        <v>1</v>
      </c>
      <c r="G110" s="1024">
        <v>4</v>
      </c>
      <c r="H110" s="1024">
        <v>8</v>
      </c>
      <c r="I110" s="1024">
        <v>11</v>
      </c>
      <c r="J110" s="816">
        <v>2</v>
      </c>
      <c r="K110" s="1023">
        <v>2</v>
      </c>
      <c r="L110" s="1023">
        <v>3</v>
      </c>
      <c r="M110" s="1025">
        <v>6</v>
      </c>
      <c r="N110" s="1032">
        <f t="shared" si="6"/>
        <v>45</v>
      </c>
      <c r="O110" s="1033">
        <f t="shared" si="7"/>
        <v>4.5</v>
      </c>
      <c r="P110" s="1031">
        <f t="shared" si="5"/>
        <v>7.9001422025596457E-2</v>
      </c>
    </row>
    <row r="111" spans="1:16">
      <c r="A111" s="937" t="s">
        <v>91</v>
      </c>
      <c r="B111" s="1034"/>
      <c r="C111" s="1023"/>
      <c r="D111" s="816">
        <v>0</v>
      </c>
      <c r="E111" s="816">
        <v>1</v>
      </c>
      <c r="F111" s="816">
        <v>3</v>
      </c>
      <c r="G111" s="1024">
        <v>0</v>
      </c>
      <c r="H111" s="1024">
        <v>4</v>
      </c>
      <c r="I111" s="1024">
        <v>0</v>
      </c>
      <c r="J111" s="816">
        <v>7</v>
      </c>
      <c r="K111" s="1023">
        <v>3</v>
      </c>
      <c r="L111" s="1023">
        <v>1</v>
      </c>
      <c r="M111" s="1025">
        <v>5</v>
      </c>
      <c r="N111" s="1032">
        <f t="shared" si="6"/>
        <v>24</v>
      </c>
      <c r="O111" s="1033">
        <f t="shared" si="7"/>
        <v>2.4</v>
      </c>
      <c r="P111" s="1031">
        <f t="shared" si="5"/>
        <v>4.2134091746984778E-2</v>
      </c>
    </row>
    <row r="112" spans="1:16">
      <c r="A112" s="887" t="s">
        <v>93</v>
      </c>
      <c r="B112" s="1034"/>
      <c r="C112" s="1023"/>
      <c r="D112" s="816">
        <v>89</v>
      </c>
      <c r="E112" s="816">
        <v>75</v>
      </c>
      <c r="F112" s="816">
        <v>69</v>
      </c>
      <c r="G112" s="1024">
        <v>81</v>
      </c>
      <c r="H112" s="1024">
        <v>65</v>
      </c>
      <c r="I112" s="1024">
        <v>60</v>
      </c>
      <c r="J112" s="816">
        <v>100</v>
      </c>
      <c r="K112" s="1023">
        <v>114</v>
      </c>
      <c r="L112" s="1023">
        <v>126</v>
      </c>
      <c r="M112" s="1025">
        <v>105</v>
      </c>
      <c r="N112" s="1032">
        <f t="shared" si="6"/>
        <v>884</v>
      </c>
      <c r="O112" s="1033">
        <f t="shared" si="7"/>
        <v>88.4</v>
      </c>
      <c r="P112" s="1031">
        <f t="shared" si="5"/>
        <v>1.5519390460139393</v>
      </c>
    </row>
    <row r="113" spans="1:16">
      <c r="A113" s="887" t="s">
        <v>429</v>
      </c>
      <c r="B113" s="1034"/>
      <c r="C113" s="1023"/>
      <c r="D113" s="816">
        <v>3</v>
      </c>
      <c r="E113" s="816">
        <v>9</v>
      </c>
      <c r="F113" s="816">
        <v>4</v>
      </c>
      <c r="G113" s="1024">
        <v>1</v>
      </c>
      <c r="H113" s="1024">
        <v>0</v>
      </c>
      <c r="I113" s="1024">
        <v>2</v>
      </c>
      <c r="J113" s="816">
        <v>7</v>
      </c>
      <c r="K113" s="1023">
        <v>4</v>
      </c>
      <c r="L113" s="1023">
        <v>2</v>
      </c>
      <c r="M113" s="1025">
        <v>8</v>
      </c>
      <c r="N113" s="1032">
        <f t="shared" si="6"/>
        <v>40</v>
      </c>
      <c r="O113" s="1033">
        <f t="shared" si="7"/>
        <v>4</v>
      </c>
      <c r="P113" s="1031">
        <f t="shared" si="5"/>
        <v>7.0223486244974626E-2</v>
      </c>
    </row>
    <row r="114" spans="1:16">
      <c r="A114" s="887" t="s">
        <v>464</v>
      </c>
      <c r="B114" s="1034"/>
      <c r="C114" s="1023"/>
      <c r="D114" s="816">
        <v>0</v>
      </c>
      <c r="E114" s="816">
        <v>0</v>
      </c>
      <c r="F114" s="816">
        <v>0</v>
      </c>
      <c r="G114" s="1024">
        <v>0</v>
      </c>
      <c r="H114" s="1024">
        <v>0</v>
      </c>
      <c r="I114" s="1024">
        <v>0</v>
      </c>
      <c r="J114" s="816">
        <v>0</v>
      </c>
      <c r="K114" s="1023">
        <v>0</v>
      </c>
      <c r="L114" s="1023">
        <v>0</v>
      </c>
      <c r="M114" s="1025">
        <v>0</v>
      </c>
      <c r="N114" s="1032">
        <f t="shared" si="6"/>
        <v>0</v>
      </c>
      <c r="O114" s="1033">
        <f t="shared" si="7"/>
        <v>0</v>
      </c>
      <c r="P114" s="1031">
        <f t="shared" si="5"/>
        <v>0</v>
      </c>
    </row>
    <row r="115" spans="1:16">
      <c r="A115" s="887" t="s">
        <v>94</v>
      </c>
      <c r="B115" s="1034"/>
      <c r="C115" s="1023"/>
      <c r="D115" s="816">
        <v>0</v>
      </c>
      <c r="E115" s="816">
        <v>0</v>
      </c>
      <c r="F115" s="816">
        <v>0</v>
      </c>
      <c r="G115" s="1024">
        <v>0</v>
      </c>
      <c r="H115" s="1024">
        <v>0</v>
      </c>
      <c r="I115" s="1024">
        <v>0</v>
      </c>
      <c r="J115" s="816">
        <v>0</v>
      </c>
      <c r="K115" s="1023">
        <v>0</v>
      </c>
      <c r="L115" s="1023">
        <v>0</v>
      </c>
      <c r="M115" s="1025">
        <v>0</v>
      </c>
      <c r="N115" s="1032">
        <f t="shared" si="6"/>
        <v>0</v>
      </c>
      <c r="O115" s="1033">
        <f t="shared" si="7"/>
        <v>0</v>
      </c>
      <c r="P115" s="1031">
        <f t="shared" si="5"/>
        <v>0</v>
      </c>
    </row>
    <row r="116" spans="1:16">
      <c r="A116" s="887" t="s">
        <v>11</v>
      </c>
      <c r="B116" s="1034"/>
      <c r="C116" s="1036"/>
      <c r="D116" s="816">
        <v>91</v>
      </c>
      <c r="E116" s="816">
        <v>79</v>
      </c>
      <c r="F116" s="816">
        <v>97</v>
      </c>
      <c r="G116" s="1024">
        <v>91</v>
      </c>
      <c r="H116" s="1024">
        <v>76</v>
      </c>
      <c r="I116" s="1024">
        <v>77</v>
      </c>
      <c r="J116" s="816">
        <v>90</v>
      </c>
      <c r="K116" s="1023">
        <v>93</v>
      </c>
      <c r="L116" s="1023">
        <v>82</v>
      </c>
      <c r="M116" s="1025">
        <v>70</v>
      </c>
      <c r="N116" s="1032">
        <f t="shared" si="6"/>
        <v>846</v>
      </c>
      <c r="O116" s="1033">
        <f t="shared" si="7"/>
        <v>84.6</v>
      </c>
      <c r="P116" s="1031">
        <f t="shared" si="5"/>
        <v>1.4852267340812135</v>
      </c>
    </row>
    <row r="117" spans="1:16">
      <c r="A117" s="887" t="s">
        <v>95</v>
      </c>
      <c r="B117" s="1034"/>
      <c r="C117" s="1036"/>
      <c r="D117" s="816">
        <v>0</v>
      </c>
      <c r="E117" s="816">
        <v>0</v>
      </c>
      <c r="F117" s="816">
        <v>3</v>
      </c>
      <c r="G117" s="1024">
        <v>1</v>
      </c>
      <c r="H117" s="1024">
        <v>0</v>
      </c>
      <c r="I117" s="1024">
        <v>0</v>
      </c>
      <c r="J117" s="816">
        <v>1</v>
      </c>
      <c r="K117" s="1023">
        <v>0</v>
      </c>
      <c r="L117" s="1023">
        <v>0</v>
      </c>
      <c r="M117" s="1025">
        <v>1</v>
      </c>
      <c r="N117" s="1032">
        <f t="shared" si="6"/>
        <v>6</v>
      </c>
      <c r="O117" s="1033">
        <f t="shared" si="7"/>
        <v>0.6</v>
      </c>
      <c r="P117" s="1031">
        <f t="shared" si="5"/>
        <v>1.0533522936746195E-2</v>
      </c>
    </row>
    <row r="118" spans="1:16">
      <c r="A118" s="887" t="s">
        <v>96</v>
      </c>
      <c r="B118" s="1034"/>
      <c r="C118" s="1023"/>
      <c r="D118" s="816">
        <v>0</v>
      </c>
      <c r="E118" s="816">
        <v>0</v>
      </c>
      <c r="F118" s="816">
        <v>0</v>
      </c>
      <c r="G118" s="1024">
        <v>0</v>
      </c>
      <c r="H118" s="1024">
        <v>1</v>
      </c>
      <c r="I118" s="1024">
        <v>2</v>
      </c>
      <c r="J118" s="816">
        <v>1</v>
      </c>
      <c r="K118" s="1023">
        <v>1</v>
      </c>
      <c r="L118" s="1023">
        <v>3</v>
      </c>
      <c r="M118" s="1025">
        <v>1</v>
      </c>
      <c r="N118" s="1032">
        <f t="shared" si="6"/>
        <v>9</v>
      </c>
      <c r="O118" s="1033">
        <f t="shared" si="7"/>
        <v>0.9</v>
      </c>
      <c r="P118" s="1031">
        <f t="shared" si="5"/>
        <v>1.5800284405119294E-2</v>
      </c>
    </row>
    <row r="119" spans="1:16">
      <c r="A119" s="887" t="s">
        <v>97</v>
      </c>
      <c r="B119" s="1034"/>
      <c r="C119" s="1023"/>
      <c r="D119" s="816">
        <v>194</v>
      </c>
      <c r="E119" s="816">
        <v>222</v>
      </c>
      <c r="F119" s="816">
        <v>193</v>
      </c>
      <c r="G119" s="1024">
        <v>134</v>
      </c>
      <c r="H119" s="1024">
        <v>198</v>
      </c>
      <c r="I119" s="1024">
        <v>158</v>
      </c>
      <c r="J119" s="816">
        <v>155</v>
      </c>
      <c r="K119" s="1023">
        <v>130</v>
      </c>
      <c r="L119" s="1023">
        <v>162</v>
      </c>
      <c r="M119" s="1025">
        <v>166</v>
      </c>
      <c r="N119" s="1032">
        <f t="shared" si="6"/>
        <v>1712</v>
      </c>
      <c r="O119" s="1033">
        <f t="shared" si="7"/>
        <v>171.2</v>
      </c>
      <c r="P119" s="1031">
        <f t="shared" si="5"/>
        <v>3.0055652112849143</v>
      </c>
    </row>
    <row r="120" spans="1:16">
      <c r="A120" s="887" t="s">
        <v>98</v>
      </c>
      <c r="B120" s="1034"/>
      <c r="C120" s="1023"/>
      <c r="D120" s="816">
        <v>68</v>
      </c>
      <c r="E120" s="816">
        <v>77</v>
      </c>
      <c r="F120" s="816">
        <v>79</v>
      </c>
      <c r="G120" s="1024">
        <v>57</v>
      </c>
      <c r="H120" s="1024">
        <v>58</v>
      </c>
      <c r="I120" s="1024">
        <v>51</v>
      </c>
      <c r="J120" s="816">
        <v>69</v>
      </c>
      <c r="K120" s="1023">
        <v>45</v>
      </c>
      <c r="L120" s="1023">
        <v>52</v>
      </c>
      <c r="M120" s="1025">
        <v>57</v>
      </c>
      <c r="N120" s="1032">
        <f t="shared" si="6"/>
        <v>613</v>
      </c>
      <c r="O120" s="1033">
        <f t="shared" si="7"/>
        <v>61.3</v>
      </c>
      <c r="P120" s="1031">
        <f t="shared" si="5"/>
        <v>1.0761749267042362</v>
      </c>
    </row>
    <row r="121" spans="1:16">
      <c r="A121" s="887" t="s">
        <v>99</v>
      </c>
      <c r="B121" s="1034"/>
      <c r="C121" s="1023"/>
      <c r="D121" s="816">
        <v>0</v>
      </c>
      <c r="E121" s="816">
        <v>0</v>
      </c>
      <c r="F121" s="816">
        <v>0</v>
      </c>
      <c r="G121" s="1024">
        <v>0</v>
      </c>
      <c r="H121" s="1024">
        <v>0</v>
      </c>
      <c r="I121" s="1024">
        <v>0</v>
      </c>
      <c r="J121" s="816">
        <v>0</v>
      </c>
      <c r="K121" s="1023">
        <v>0</v>
      </c>
      <c r="L121" s="1023">
        <v>0</v>
      </c>
      <c r="M121" s="1025">
        <v>0</v>
      </c>
      <c r="N121" s="1032">
        <f t="shared" si="6"/>
        <v>0</v>
      </c>
      <c r="O121" s="1033">
        <f t="shared" si="7"/>
        <v>0</v>
      </c>
      <c r="P121" s="1031">
        <f t="shared" si="5"/>
        <v>0</v>
      </c>
    </row>
    <row r="122" spans="1:16">
      <c r="A122" s="887" t="s">
        <v>100</v>
      </c>
      <c r="B122" s="1034"/>
      <c r="C122" s="1023"/>
      <c r="D122" s="816">
        <v>7</v>
      </c>
      <c r="E122" s="816">
        <v>10</v>
      </c>
      <c r="F122" s="816">
        <v>7</v>
      </c>
      <c r="G122" s="1024">
        <v>11</v>
      </c>
      <c r="H122" s="1024">
        <v>6</v>
      </c>
      <c r="I122" s="1024">
        <v>7</v>
      </c>
      <c r="J122" s="816">
        <v>2</v>
      </c>
      <c r="K122" s="1023">
        <v>10</v>
      </c>
      <c r="L122" s="1023">
        <v>12</v>
      </c>
      <c r="M122" s="1025">
        <v>9</v>
      </c>
      <c r="N122" s="1032">
        <f t="shared" si="6"/>
        <v>81</v>
      </c>
      <c r="O122" s="1033">
        <f t="shared" si="7"/>
        <v>8.1</v>
      </c>
      <c r="P122" s="1031">
        <f t="shared" si="5"/>
        <v>0.14220255964607362</v>
      </c>
    </row>
    <row r="123" spans="1:16">
      <c r="A123" s="887" t="s">
        <v>433</v>
      </c>
      <c r="B123" s="1034"/>
      <c r="C123" s="1023"/>
      <c r="D123" s="816">
        <v>33</v>
      </c>
      <c r="E123" s="816">
        <v>29</v>
      </c>
      <c r="F123" s="816">
        <v>19</v>
      </c>
      <c r="G123" s="1024">
        <v>12</v>
      </c>
      <c r="H123" s="1024">
        <v>15</v>
      </c>
      <c r="I123" s="1024">
        <v>4</v>
      </c>
      <c r="J123" s="816">
        <v>37</v>
      </c>
      <c r="K123" s="1023">
        <v>8</v>
      </c>
      <c r="L123" s="1023">
        <v>16</v>
      </c>
      <c r="M123" s="1025">
        <v>22</v>
      </c>
      <c r="N123" s="1032">
        <f t="shared" si="6"/>
        <v>195</v>
      </c>
      <c r="O123" s="1033">
        <f t="shared" si="7"/>
        <v>19.5</v>
      </c>
      <c r="P123" s="1031">
        <f t="shared" si="5"/>
        <v>0.34233949544425135</v>
      </c>
    </row>
    <row r="124" spans="1:16">
      <c r="A124" s="887" t="s">
        <v>101</v>
      </c>
      <c r="B124" s="1034"/>
      <c r="C124" s="1023"/>
      <c r="D124" s="816">
        <v>4</v>
      </c>
      <c r="E124" s="816">
        <v>9</v>
      </c>
      <c r="F124" s="816">
        <v>6</v>
      </c>
      <c r="G124" s="1024">
        <v>6</v>
      </c>
      <c r="H124" s="1024">
        <v>10</v>
      </c>
      <c r="I124" s="1024">
        <v>13</v>
      </c>
      <c r="J124" s="816">
        <v>6</v>
      </c>
      <c r="K124" s="1023">
        <v>9</v>
      </c>
      <c r="L124" s="1023">
        <v>11</v>
      </c>
      <c r="M124" s="1025">
        <v>16</v>
      </c>
      <c r="N124" s="1032">
        <f t="shared" si="6"/>
        <v>90</v>
      </c>
      <c r="O124" s="1033">
        <f t="shared" si="7"/>
        <v>9</v>
      </c>
      <c r="P124" s="1031">
        <f t="shared" si="5"/>
        <v>0.15800284405119291</v>
      </c>
    </row>
    <row r="125" spans="1:16">
      <c r="A125" s="887" t="s">
        <v>102</v>
      </c>
      <c r="B125" s="1034"/>
      <c r="C125" s="1023"/>
      <c r="D125" s="816">
        <v>1</v>
      </c>
      <c r="E125" s="816">
        <v>2</v>
      </c>
      <c r="F125" s="816">
        <v>1</v>
      </c>
      <c r="G125" s="1024">
        <v>2</v>
      </c>
      <c r="H125" s="1024">
        <v>3</v>
      </c>
      <c r="I125" s="1024">
        <v>2</v>
      </c>
      <c r="J125" s="816">
        <v>5</v>
      </c>
      <c r="K125" s="1023">
        <v>0</v>
      </c>
      <c r="L125" s="1023">
        <v>0</v>
      </c>
      <c r="M125" s="1025">
        <v>0</v>
      </c>
      <c r="N125" s="1032">
        <f t="shared" si="6"/>
        <v>16</v>
      </c>
      <c r="O125" s="1033">
        <f t="shared" si="7"/>
        <v>1.6</v>
      </c>
      <c r="P125" s="1031">
        <f t="shared" si="5"/>
        <v>2.8089394497989854E-2</v>
      </c>
    </row>
    <row r="126" spans="1:16">
      <c r="A126" s="887" t="s">
        <v>454</v>
      </c>
      <c r="B126" s="1034"/>
      <c r="C126" s="1023"/>
      <c r="D126" s="816">
        <v>0</v>
      </c>
      <c r="E126" s="816">
        <v>0</v>
      </c>
      <c r="F126" s="816">
        <v>0</v>
      </c>
      <c r="G126" s="1024">
        <v>1</v>
      </c>
      <c r="H126" s="1024">
        <v>0</v>
      </c>
      <c r="I126" s="1024">
        <v>0</v>
      </c>
      <c r="J126" s="816">
        <v>0</v>
      </c>
      <c r="K126" s="1023">
        <v>0</v>
      </c>
      <c r="L126" s="1023">
        <v>0</v>
      </c>
      <c r="M126" s="1025">
        <v>0</v>
      </c>
      <c r="N126" s="1032">
        <f t="shared" si="6"/>
        <v>1</v>
      </c>
      <c r="O126" s="1033">
        <f t="shared" si="7"/>
        <v>0.1</v>
      </c>
      <c r="P126" s="1031">
        <f t="shared" si="5"/>
        <v>1.7555871561243659E-3</v>
      </c>
    </row>
    <row r="127" spans="1:16">
      <c r="A127" s="887" t="s">
        <v>417</v>
      </c>
      <c r="B127" s="1034"/>
      <c r="C127" s="1023"/>
      <c r="D127" s="816">
        <v>2</v>
      </c>
      <c r="E127" s="816">
        <v>2</v>
      </c>
      <c r="F127" s="816">
        <v>1</v>
      </c>
      <c r="G127" s="1024">
        <v>0</v>
      </c>
      <c r="H127" s="1024">
        <v>0</v>
      </c>
      <c r="I127" s="1024">
        <v>1</v>
      </c>
      <c r="J127" s="816">
        <v>1</v>
      </c>
      <c r="K127" s="1023">
        <v>2</v>
      </c>
      <c r="L127" s="1023">
        <v>0</v>
      </c>
      <c r="M127" s="1025">
        <v>0</v>
      </c>
      <c r="N127" s="1032">
        <f t="shared" si="6"/>
        <v>9</v>
      </c>
      <c r="O127" s="1033">
        <f t="shared" si="7"/>
        <v>0.9</v>
      </c>
      <c r="P127" s="1031">
        <f t="shared" si="5"/>
        <v>1.5800284405119294E-2</v>
      </c>
    </row>
    <row r="128" spans="1:16">
      <c r="A128" s="887" t="s">
        <v>103</v>
      </c>
      <c r="B128" s="1034"/>
      <c r="C128" s="1023"/>
      <c r="D128" s="816">
        <v>27</v>
      </c>
      <c r="E128" s="816">
        <v>22</v>
      </c>
      <c r="F128" s="816">
        <v>22</v>
      </c>
      <c r="G128" s="1024">
        <v>19</v>
      </c>
      <c r="H128" s="1024">
        <v>22</v>
      </c>
      <c r="I128" s="1024">
        <v>18</v>
      </c>
      <c r="J128" s="816">
        <v>12</v>
      </c>
      <c r="K128" s="1023">
        <v>15</v>
      </c>
      <c r="L128" s="1023">
        <v>7</v>
      </c>
      <c r="M128" s="1025">
        <v>13</v>
      </c>
      <c r="N128" s="1032">
        <f t="shared" si="6"/>
        <v>177</v>
      </c>
      <c r="O128" s="1033">
        <f t="shared" si="7"/>
        <v>17.7</v>
      </c>
      <c r="P128" s="1031">
        <f t="shared" si="5"/>
        <v>0.31073892663401276</v>
      </c>
    </row>
    <row r="129" spans="1:16">
      <c r="A129" s="887" t="s">
        <v>104</v>
      </c>
      <c r="B129" s="1034"/>
      <c r="C129" s="1023"/>
      <c r="D129" s="816">
        <v>0</v>
      </c>
      <c r="E129" s="816">
        <v>0</v>
      </c>
      <c r="F129" s="816">
        <v>0</v>
      </c>
      <c r="G129" s="1024">
        <v>0</v>
      </c>
      <c r="H129" s="1024">
        <v>0</v>
      </c>
      <c r="I129" s="1024">
        <v>0</v>
      </c>
      <c r="J129" s="816">
        <v>0</v>
      </c>
      <c r="K129" s="1023">
        <v>0</v>
      </c>
      <c r="L129" s="1023">
        <v>0</v>
      </c>
      <c r="M129" s="1025">
        <v>0</v>
      </c>
      <c r="N129" s="1032">
        <f t="shared" si="6"/>
        <v>0</v>
      </c>
      <c r="O129" s="1033">
        <f t="shared" si="7"/>
        <v>0</v>
      </c>
      <c r="P129" s="1031">
        <f t="shared" si="5"/>
        <v>0</v>
      </c>
    </row>
    <row r="130" spans="1:16">
      <c r="A130" s="887" t="s">
        <v>105</v>
      </c>
      <c r="B130" s="1034"/>
      <c r="C130" s="1023"/>
      <c r="D130" s="816">
        <v>104</v>
      </c>
      <c r="E130" s="816">
        <v>90</v>
      </c>
      <c r="F130" s="816">
        <v>91</v>
      </c>
      <c r="G130" s="1024">
        <v>85</v>
      </c>
      <c r="H130" s="1024">
        <v>90</v>
      </c>
      <c r="I130" s="1024">
        <v>90</v>
      </c>
      <c r="J130" s="816">
        <v>100</v>
      </c>
      <c r="K130" s="1023">
        <v>70</v>
      </c>
      <c r="L130" s="1023">
        <v>87</v>
      </c>
      <c r="M130" s="1025">
        <v>88</v>
      </c>
      <c r="N130" s="1032">
        <f t="shared" si="6"/>
        <v>895</v>
      </c>
      <c r="O130" s="1033">
        <f t="shared" si="7"/>
        <v>89.5</v>
      </c>
      <c r="P130" s="1031">
        <f t="shared" si="5"/>
        <v>1.5712505047313075</v>
      </c>
    </row>
    <row r="131" spans="1:16">
      <c r="A131" s="887" t="s">
        <v>473</v>
      </c>
      <c r="B131" s="1034"/>
      <c r="C131" s="1023"/>
      <c r="D131" s="816">
        <v>0</v>
      </c>
      <c r="E131" s="816">
        <v>0</v>
      </c>
      <c r="F131" s="816">
        <v>0</v>
      </c>
      <c r="G131" s="1024">
        <v>0</v>
      </c>
      <c r="H131" s="1024">
        <v>0</v>
      </c>
      <c r="I131" s="1024">
        <v>0</v>
      </c>
      <c r="J131" s="816">
        <v>0</v>
      </c>
      <c r="K131" s="1023">
        <v>1</v>
      </c>
      <c r="L131" s="1023">
        <v>0</v>
      </c>
      <c r="M131" s="1025">
        <v>1</v>
      </c>
      <c r="N131" s="1032">
        <f t="shared" si="6"/>
        <v>2</v>
      </c>
      <c r="O131" s="1033">
        <f t="shared" si="7"/>
        <v>0.2</v>
      </c>
      <c r="P131" s="1031">
        <f t="shared" si="5"/>
        <v>3.5111743122487318E-3</v>
      </c>
    </row>
    <row r="132" spans="1:16">
      <c r="A132" s="887" t="s">
        <v>484</v>
      </c>
      <c r="B132" s="1034"/>
      <c r="C132" s="1023"/>
      <c r="D132" s="816">
        <v>0</v>
      </c>
      <c r="E132" s="816">
        <v>0</v>
      </c>
      <c r="F132" s="816">
        <v>0</v>
      </c>
      <c r="G132" s="1024">
        <v>0</v>
      </c>
      <c r="H132" s="1024">
        <v>1</v>
      </c>
      <c r="I132" s="1024">
        <v>0</v>
      </c>
      <c r="J132" s="816">
        <v>0</v>
      </c>
      <c r="K132" s="1023">
        <v>1</v>
      </c>
      <c r="L132" s="1023">
        <v>2</v>
      </c>
      <c r="M132" s="1025">
        <v>0</v>
      </c>
      <c r="N132" s="1032">
        <f t="shared" si="6"/>
        <v>4</v>
      </c>
      <c r="O132" s="1033">
        <f t="shared" si="7"/>
        <v>0.4</v>
      </c>
      <c r="P132" s="1031">
        <f t="shared" si="5"/>
        <v>7.0223486244974636E-3</v>
      </c>
    </row>
    <row r="133" spans="1:16">
      <c r="A133" s="887" t="s">
        <v>504</v>
      </c>
      <c r="B133" s="1034"/>
      <c r="C133" s="1023"/>
      <c r="D133" s="816">
        <v>0</v>
      </c>
      <c r="E133" s="816">
        <v>0</v>
      </c>
      <c r="F133" s="816">
        <v>0</v>
      </c>
      <c r="G133" s="1024">
        <v>0</v>
      </c>
      <c r="H133" s="1024">
        <v>0</v>
      </c>
      <c r="I133" s="1024">
        <v>1</v>
      </c>
      <c r="J133" s="816">
        <v>2</v>
      </c>
      <c r="K133" s="1023">
        <v>0</v>
      </c>
      <c r="L133" s="1023">
        <v>0</v>
      </c>
      <c r="M133" s="1025">
        <v>0</v>
      </c>
      <c r="N133" s="1032">
        <f t="shared" si="6"/>
        <v>3</v>
      </c>
      <c r="O133" s="1033">
        <f t="shared" si="7"/>
        <v>0.3</v>
      </c>
      <c r="P133" s="1031">
        <f t="shared" si="5"/>
        <v>5.2667614683730973E-3</v>
      </c>
    </row>
    <row r="134" spans="1:16">
      <c r="A134" s="887" t="s">
        <v>106</v>
      </c>
      <c r="B134" s="1034"/>
      <c r="C134" s="1023"/>
      <c r="D134" s="816">
        <v>4</v>
      </c>
      <c r="E134" s="816">
        <v>3</v>
      </c>
      <c r="F134" s="816">
        <v>3</v>
      </c>
      <c r="G134" s="1024">
        <v>2</v>
      </c>
      <c r="H134" s="1024">
        <v>3</v>
      </c>
      <c r="I134" s="1024">
        <v>4</v>
      </c>
      <c r="J134" s="816">
        <v>4</v>
      </c>
      <c r="K134" s="1023">
        <v>3</v>
      </c>
      <c r="L134" s="1023">
        <v>8</v>
      </c>
      <c r="M134" s="1025">
        <v>1</v>
      </c>
      <c r="N134" s="1032">
        <f t="shared" si="6"/>
        <v>35</v>
      </c>
      <c r="O134" s="1033">
        <f t="shared" si="7"/>
        <v>3.5</v>
      </c>
      <c r="P134" s="1031">
        <f t="shared" ref="P134:P197" si="12">(N134/$N$259)*100</f>
        <v>6.1445550464352801E-2</v>
      </c>
    </row>
    <row r="135" spans="1:16">
      <c r="A135" s="887" t="s">
        <v>455</v>
      </c>
      <c r="B135" s="1034"/>
      <c r="C135" s="1023"/>
      <c r="D135" s="816">
        <v>0</v>
      </c>
      <c r="E135" s="816">
        <v>5</v>
      </c>
      <c r="F135" s="816">
        <v>2</v>
      </c>
      <c r="G135" s="1024">
        <v>2</v>
      </c>
      <c r="H135" s="1024">
        <v>5</v>
      </c>
      <c r="I135" s="1024">
        <v>2</v>
      </c>
      <c r="J135" s="816">
        <v>1</v>
      </c>
      <c r="K135" s="1023">
        <v>2</v>
      </c>
      <c r="L135" s="1023">
        <v>3</v>
      </c>
      <c r="M135" s="1025">
        <v>4</v>
      </c>
      <c r="N135" s="1032">
        <f t="shared" si="6"/>
        <v>26</v>
      </c>
      <c r="O135" s="1033">
        <f t="shared" si="7"/>
        <v>2.6</v>
      </c>
      <c r="P135" s="1031">
        <f t="shared" si="12"/>
        <v>4.5645266059233511E-2</v>
      </c>
    </row>
    <row r="136" spans="1:16">
      <c r="A136" s="937" t="s">
        <v>107</v>
      </c>
      <c r="B136" s="1034"/>
      <c r="C136" s="1023"/>
      <c r="D136" s="816">
        <v>13</v>
      </c>
      <c r="E136" s="816">
        <v>17</v>
      </c>
      <c r="F136" s="816">
        <v>13</v>
      </c>
      <c r="G136" s="1024">
        <v>21</v>
      </c>
      <c r="H136" s="1024">
        <v>7</v>
      </c>
      <c r="I136" s="1024">
        <v>7</v>
      </c>
      <c r="J136" s="816">
        <v>21</v>
      </c>
      <c r="K136" s="1023">
        <v>8</v>
      </c>
      <c r="L136" s="1023">
        <v>10</v>
      </c>
      <c r="M136" s="1025">
        <v>19</v>
      </c>
      <c r="N136" s="1032">
        <f t="shared" si="6"/>
        <v>136</v>
      </c>
      <c r="O136" s="1033">
        <f t="shared" si="7"/>
        <v>13.6</v>
      </c>
      <c r="P136" s="1031">
        <f t="shared" si="12"/>
        <v>0.23875985323291377</v>
      </c>
    </row>
    <row r="137" spans="1:16">
      <c r="A137" s="887" t="s">
        <v>108</v>
      </c>
      <c r="B137" s="1034"/>
      <c r="C137" s="1023"/>
      <c r="D137" s="816">
        <v>10</v>
      </c>
      <c r="E137" s="816">
        <v>13</v>
      </c>
      <c r="F137" s="816">
        <v>9</v>
      </c>
      <c r="G137" s="1024">
        <v>3</v>
      </c>
      <c r="H137" s="1024">
        <v>36</v>
      </c>
      <c r="I137" s="1024">
        <v>5</v>
      </c>
      <c r="J137" s="816">
        <v>7</v>
      </c>
      <c r="K137" s="1023">
        <v>5</v>
      </c>
      <c r="L137" s="1023">
        <v>5</v>
      </c>
      <c r="M137" s="1025">
        <v>9</v>
      </c>
      <c r="N137" s="1032">
        <f t="shared" si="6"/>
        <v>102</v>
      </c>
      <c r="O137" s="1033">
        <f t="shared" si="7"/>
        <v>10.199999999999999</v>
      </c>
      <c r="P137" s="1031">
        <f t="shared" si="12"/>
        <v>0.17906988992468531</v>
      </c>
    </row>
    <row r="138" spans="1:16">
      <c r="A138" s="887" t="s">
        <v>109</v>
      </c>
      <c r="B138" s="1034"/>
      <c r="C138" s="1023"/>
      <c r="D138" s="816">
        <v>0</v>
      </c>
      <c r="E138" s="816">
        <v>0</v>
      </c>
      <c r="F138" s="816">
        <v>0</v>
      </c>
      <c r="G138" s="1024">
        <v>0</v>
      </c>
      <c r="H138" s="1024">
        <v>0</v>
      </c>
      <c r="I138" s="1024">
        <v>0</v>
      </c>
      <c r="J138" s="816">
        <v>0</v>
      </c>
      <c r="K138" s="1023">
        <v>0</v>
      </c>
      <c r="L138" s="1023">
        <v>0</v>
      </c>
      <c r="M138" s="1025">
        <v>0</v>
      </c>
      <c r="N138" s="1032">
        <f t="shared" si="6"/>
        <v>0</v>
      </c>
      <c r="O138" s="1033">
        <f t="shared" si="7"/>
        <v>0</v>
      </c>
      <c r="P138" s="1031">
        <f t="shared" si="12"/>
        <v>0</v>
      </c>
    </row>
    <row r="139" spans="1:16">
      <c r="A139" s="887" t="s">
        <v>110</v>
      </c>
      <c r="B139" s="1034"/>
      <c r="C139" s="1023"/>
      <c r="D139" s="816">
        <v>0</v>
      </c>
      <c r="E139" s="816">
        <v>0</v>
      </c>
      <c r="F139" s="816">
        <v>0</v>
      </c>
      <c r="G139" s="1024">
        <v>0</v>
      </c>
      <c r="H139" s="1024">
        <v>0</v>
      </c>
      <c r="I139" s="1024">
        <v>0</v>
      </c>
      <c r="J139" s="816">
        <v>0</v>
      </c>
      <c r="K139" s="1023">
        <v>0</v>
      </c>
      <c r="L139" s="1023">
        <v>0</v>
      </c>
      <c r="M139" s="1025">
        <v>0</v>
      </c>
      <c r="N139" s="1032">
        <f t="shared" si="6"/>
        <v>0</v>
      </c>
      <c r="O139" s="1033">
        <f t="shared" si="7"/>
        <v>0</v>
      </c>
      <c r="P139" s="1031">
        <f t="shared" si="12"/>
        <v>0</v>
      </c>
    </row>
    <row r="140" spans="1:16">
      <c r="A140" s="887" t="s">
        <v>111</v>
      </c>
      <c r="B140" s="1034"/>
      <c r="C140" s="1023"/>
      <c r="D140" s="816">
        <v>0</v>
      </c>
      <c r="E140" s="816">
        <v>1</v>
      </c>
      <c r="F140" s="816">
        <v>0</v>
      </c>
      <c r="G140" s="1024">
        <v>2</v>
      </c>
      <c r="H140" s="1024">
        <v>1</v>
      </c>
      <c r="I140" s="1024">
        <v>0</v>
      </c>
      <c r="J140" s="816">
        <v>0</v>
      </c>
      <c r="K140" s="1023">
        <v>0</v>
      </c>
      <c r="L140" s="1023">
        <v>0</v>
      </c>
      <c r="M140" s="1025">
        <v>0</v>
      </c>
      <c r="N140" s="1032">
        <f t="shared" si="6"/>
        <v>4</v>
      </c>
      <c r="O140" s="1033">
        <f t="shared" si="7"/>
        <v>0.4</v>
      </c>
      <c r="P140" s="1031">
        <f t="shared" si="12"/>
        <v>7.0223486244974636E-3</v>
      </c>
    </row>
    <row r="141" spans="1:16">
      <c r="A141" s="887" t="s">
        <v>112</v>
      </c>
      <c r="B141" s="1034"/>
      <c r="C141" s="1023"/>
      <c r="D141" s="816">
        <v>0</v>
      </c>
      <c r="E141" s="816">
        <v>2</v>
      </c>
      <c r="F141" s="816">
        <v>1</v>
      </c>
      <c r="G141" s="1024">
        <v>1</v>
      </c>
      <c r="H141" s="1024">
        <v>1</v>
      </c>
      <c r="I141" s="1024">
        <v>2</v>
      </c>
      <c r="J141" s="816">
        <v>4</v>
      </c>
      <c r="K141" s="1023">
        <v>1</v>
      </c>
      <c r="L141" s="1023">
        <v>8</v>
      </c>
      <c r="M141" s="1025">
        <v>2</v>
      </c>
      <c r="N141" s="1032">
        <f t="shared" si="6"/>
        <v>22</v>
      </c>
      <c r="O141" s="1033">
        <f t="shared" si="7"/>
        <v>2.2000000000000002</v>
      </c>
      <c r="P141" s="1031">
        <f t="shared" si="12"/>
        <v>3.8622917434736045E-2</v>
      </c>
    </row>
    <row r="142" spans="1:16">
      <c r="A142" s="937" t="s">
        <v>113</v>
      </c>
      <c r="B142" s="1034"/>
      <c r="C142" s="1023"/>
      <c r="D142" s="816">
        <v>70</v>
      </c>
      <c r="E142" s="816">
        <v>36</v>
      </c>
      <c r="F142" s="816">
        <v>54</v>
      </c>
      <c r="G142" s="1024">
        <v>54</v>
      </c>
      <c r="H142" s="1024">
        <v>65</v>
      </c>
      <c r="I142" s="1024">
        <v>75</v>
      </c>
      <c r="J142" s="816">
        <v>79</v>
      </c>
      <c r="K142" s="1023">
        <v>87</v>
      </c>
      <c r="L142" s="1023">
        <v>67</v>
      </c>
      <c r="M142" s="1025">
        <v>64</v>
      </c>
      <c r="N142" s="1032">
        <f t="shared" si="6"/>
        <v>651</v>
      </c>
      <c r="O142" s="1033">
        <f t="shared" si="7"/>
        <v>65.099999999999994</v>
      </c>
      <c r="P142" s="1031">
        <f t="shared" si="12"/>
        <v>1.1428872386369622</v>
      </c>
    </row>
    <row r="143" spans="1:16">
      <c r="A143" s="937" t="s">
        <v>114</v>
      </c>
      <c r="B143" s="1034"/>
      <c r="C143" s="1023"/>
      <c r="D143" s="816">
        <v>1</v>
      </c>
      <c r="E143" s="816">
        <v>0</v>
      </c>
      <c r="F143" s="816">
        <v>0</v>
      </c>
      <c r="G143" s="1024">
        <v>0</v>
      </c>
      <c r="H143" s="1024">
        <v>0</v>
      </c>
      <c r="I143" s="1024">
        <v>0</v>
      </c>
      <c r="J143" s="816">
        <v>0</v>
      </c>
      <c r="K143" s="1023">
        <v>1</v>
      </c>
      <c r="L143" s="1023">
        <v>1</v>
      </c>
      <c r="M143" s="1025">
        <v>0</v>
      </c>
      <c r="N143" s="1032">
        <f t="shared" si="6"/>
        <v>3</v>
      </c>
      <c r="O143" s="1033">
        <f t="shared" si="7"/>
        <v>0.3</v>
      </c>
      <c r="P143" s="1031">
        <f t="shared" si="12"/>
        <v>5.2667614683730973E-3</v>
      </c>
    </row>
    <row r="144" spans="1:16">
      <c r="A144" s="937" t="s">
        <v>115</v>
      </c>
      <c r="B144" s="1034"/>
      <c r="C144" s="1023"/>
      <c r="D144" s="816">
        <v>2</v>
      </c>
      <c r="E144" s="816">
        <v>1</v>
      </c>
      <c r="F144" s="816">
        <v>1</v>
      </c>
      <c r="G144" s="1024">
        <v>3</v>
      </c>
      <c r="H144" s="1024">
        <v>2</v>
      </c>
      <c r="I144" s="1024">
        <v>1</v>
      </c>
      <c r="J144" s="816">
        <v>1</v>
      </c>
      <c r="K144" s="1023">
        <v>4</v>
      </c>
      <c r="L144" s="1023">
        <v>2</v>
      </c>
      <c r="M144" s="1025">
        <v>1</v>
      </c>
      <c r="N144" s="1032">
        <f t="shared" si="6"/>
        <v>18</v>
      </c>
      <c r="O144" s="1033">
        <f t="shared" si="7"/>
        <v>1.8</v>
      </c>
      <c r="P144" s="1031">
        <f t="shared" si="12"/>
        <v>3.1600568810238587E-2</v>
      </c>
    </row>
    <row r="145" spans="1:16">
      <c r="A145" s="937" t="s">
        <v>474</v>
      </c>
      <c r="B145" s="1034"/>
      <c r="C145" s="1023"/>
      <c r="D145" s="816">
        <v>3</v>
      </c>
      <c r="E145" s="816">
        <v>4</v>
      </c>
      <c r="F145" s="816">
        <v>4</v>
      </c>
      <c r="G145" s="1024">
        <v>6</v>
      </c>
      <c r="H145" s="1024">
        <v>4</v>
      </c>
      <c r="I145" s="1024">
        <v>1</v>
      </c>
      <c r="J145" s="816">
        <v>3</v>
      </c>
      <c r="K145" s="1023">
        <v>6</v>
      </c>
      <c r="L145" s="1023">
        <v>7</v>
      </c>
      <c r="M145" s="1025">
        <v>2</v>
      </c>
      <c r="N145" s="1032">
        <f t="shared" si="6"/>
        <v>40</v>
      </c>
      <c r="O145" s="1033">
        <f t="shared" si="7"/>
        <v>4</v>
      </c>
      <c r="P145" s="1031">
        <f t="shared" si="12"/>
        <v>7.0223486244974626E-2</v>
      </c>
    </row>
    <row r="146" spans="1:16">
      <c r="A146" s="937" t="s">
        <v>514</v>
      </c>
      <c r="B146" s="1034"/>
      <c r="C146" s="1023"/>
      <c r="D146" s="816">
        <v>0</v>
      </c>
      <c r="E146" s="816">
        <v>0</v>
      </c>
      <c r="F146" s="816">
        <v>0</v>
      </c>
      <c r="G146" s="1024">
        <v>0</v>
      </c>
      <c r="H146" s="1024">
        <v>1</v>
      </c>
      <c r="I146" s="1024">
        <v>0</v>
      </c>
      <c r="J146" s="816">
        <v>0</v>
      </c>
      <c r="K146" s="1023">
        <v>0</v>
      </c>
      <c r="L146" s="1023">
        <v>0</v>
      </c>
      <c r="M146" s="1025">
        <v>0</v>
      </c>
      <c r="N146" s="1032">
        <f t="shared" si="6"/>
        <v>1</v>
      </c>
      <c r="O146" s="1033">
        <f t="shared" si="7"/>
        <v>0.1</v>
      </c>
      <c r="P146" s="1031">
        <f t="shared" si="12"/>
        <v>1.7555871561243659E-3</v>
      </c>
    </row>
    <row r="147" spans="1:16">
      <c r="A147" s="937" t="s">
        <v>475</v>
      </c>
      <c r="B147" s="1034"/>
      <c r="C147" s="1023"/>
      <c r="D147" s="816">
        <v>1</v>
      </c>
      <c r="E147" s="816">
        <v>0</v>
      </c>
      <c r="F147" s="816">
        <v>0</v>
      </c>
      <c r="G147" s="1024">
        <v>0</v>
      </c>
      <c r="H147" s="1024">
        <v>0</v>
      </c>
      <c r="I147" s="1024">
        <v>0</v>
      </c>
      <c r="J147" s="816">
        <v>0</v>
      </c>
      <c r="K147" s="1023">
        <v>0</v>
      </c>
      <c r="L147" s="1023">
        <v>1</v>
      </c>
      <c r="M147" s="1025">
        <v>1</v>
      </c>
      <c r="N147" s="1032">
        <f t="shared" si="6"/>
        <v>3</v>
      </c>
      <c r="O147" s="1033">
        <f t="shared" si="7"/>
        <v>0.3</v>
      </c>
      <c r="P147" s="1031">
        <f t="shared" si="12"/>
        <v>5.2667614683730973E-3</v>
      </c>
    </row>
    <row r="148" spans="1:16">
      <c r="A148" s="887" t="s">
        <v>116</v>
      </c>
      <c r="B148" s="1034"/>
      <c r="C148" s="1023"/>
      <c r="D148" s="816">
        <v>0</v>
      </c>
      <c r="E148" s="816">
        <v>0</v>
      </c>
      <c r="F148" s="816">
        <v>0</v>
      </c>
      <c r="G148" s="1024">
        <v>0</v>
      </c>
      <c r="H148" s="1024">
        <v>0</v>
      </c>
      <c r="I148" s="1024">
        <v>0</v>
      </c>
      <c r="J148" s="816">
        <v>0</v>
      </c>
      <c r="K148" s="1023">
        <v>0</v>
      </c>
      <c r="L148" s="1023">
        <v>0</v>
      </c>
      <c r="M148" s="1025">
        <v>0</v>
      </c>
      <c r="N148" s="1032">
        <f t="shared" si="6"/>
        <v>0</v>
      </c>
      <c r="O148" s="1033">
        <f t="shared" si="7"/>
        <v>0</v>
      </c>
      <c r="P148" s="1031">
        <f t="shared" si="12"/>
        <v>0</v>
      </c>
    </row>
    <row r="149" spans="1:16">
      <c r="A149" s="887" t="s">
        <v>117</v>
      </c>
      <c r="B149" s="1034"/>
      <c r="C149" s="1023"/>
      <c r="D149" s="816">
        <v>50</v>
      </c>
      <c r="E149" s="816">
        <v>47</v>
      </c>
      <c r="F149" s="816">
        <v>49</v>
      </c>
      <c r="G149" s="1024">
        <v>62</v>
      </c>
      <c r="H149" s="1024">
        <v>61</v>
      </c>
      <c r="I149" s="1024">
        <v>51</v>
      </c>
      <c r="J149" s="816">
        <v>81</v>
      </c>
      <c r="K149" s="1023">
        <v>76</v>
      </c>
      <c r="L149" s="1023">
        <v>106</v>
      </c>
      <c r="M149" s="1025">
        <v>81</v>
      </c>
      <c r="N149" s="1032">
        <f t="shared" si="6"/>
        <v>664</v>
      </c>
      <c r="O149" s="1033">
        <f t="shared" si="7"/>
        <v>66.400000000000006</v>
      </c>
      <c r="P149" s="1031">
        <f t="shared" si="12"/>
        <v>1.1657098716665788</v>
      </c>
    </row>
    <row r="150" spans="1:16" s="597" customFormat="1">
      <c r="A150" s="887" t="s">
        <v>424</v>
      </c>
      <c r="B150" s="1034"/>
      <c r="C150" s="1023"/>
      <c r="D150" s="816">
        <v>1</v>
      </c>
      <c r="E150" s="816">
        <v>0</v>
      </c>
      <c r="F150" s="816">
        <v>5</v>
      </c>
      <c r="G150" s="1024">
        <v>0</v>
      </c>
      <c r="H150" s="1024">
        <v>2</v>
      </c>
      <c r="I150" s="1024">
        <v>0</v>
      </c>
      <c r="J150" s="816">
        <v>0</v>
      </c>
      <c r="K150" s="1023">
        <v>0</v>
      </c>
      <c r="L150" s="1023">
        <v>0</v>
      </c>
      <c r="M150" s="1025">
        <v>0</v>
      </c>
      <c r="N150" s="1032">
        <f t="shared" si="6"/>
        <v>8</v>
      </c>
      <c r="O150" s="1033">
        <f t="shared" si="7"/>
        <v>0.8</v>
      </c>
      <c r="P150" s="1031">
        <f t="shared" si="12"/>
        <v>1.4044697248994927E-2</v>
      </c>
    </row>
    <row r="151" spans="1:16">
      <c r="A151" s="938" t="s">
        <v>118</v>
      </c>
      <c r="B151" s="935"/>
      <c r="C151" s="931"/>
      <c r="D151" s="930">
        <v>8</v>
      </c>
      <c r="E151" s="930">
        <v>11</v>
      </c>
      <c r="F151" s="930">
        <v>5</v>
      </c>
      <c r="G151" s="930">
        <v>37</v>
      </c>
      <c r="H151" s="930">
        <v>7</v>
      </c>
      <c r="I151" s="930">
        <v>9</v>
      </c>
      <c r="J151" s="930">
        <v>12</v>
      </c>
      <c r="K151" s="931">
        <v>11</v>
      </c>
      <c r="L151" s="931">
        <v>5</v>
      </c>
      <c r="M151" s="940">
        <v>15</v>
      </c>
      <c r="N151" s="873">
        <f t="shared" si="6"/>
        <v>120</v>
      </c>
      <c r="O151" s="874">
        <f t="shared" si="7"/>
        <v>12</v>
      </c>
      <c r="P151" s="598">
        <f t="shared" si="12"/>
        <v>0.2106704587349239</v>
      </c>
    </row>
    <row r="152" spans="1:16">
      <c r="A152" s="937" t="s">
        <v>119</v>
      </c>
      <c r="B152" s="1034"/>
      <c r="C152" s="1023"/>
      <c r="D152" s="816">
        <v>13</v>
      </c>
      <c r="E152" s="816">
        <v>10</v>
      </c>
      <c r="F152" s="816">
        <v>10</v>
      </c>
      <c r="G152" s="1024">
        <v>13</v>
      </c>
      <c r="H152" s="1024">
        <v>14</v>
      </c>
      <c r="I152" s="1024">
        <v>10</v>
      </c>
      <c r="J152" s="816">
        <v>11</v>
      </c>
      <c r="K152" s="1023">
        <v>4</v>
      </c>
      <c r="L152" s="1023">
        <v>9</v>
      </c>
      <c r="M152" s="1025">
        <v>7</v>
      </c>
      <c r="N152" s="1032">
        <f t="shared" si="6"/>
        <v>101</v>
      </c>
      <c r="O152" s="1033">
        <f t="shared" si="7"/>
        <v>10.1</v>
      </c>
      <c r="P152" s="1031">
        <f t="shared" si="12"/>
        <v>0.17731430276856094</v>
      </c>
    </row>
    <row r="153" spans="1:16">
      <c r="A153" s="887" t="s">
        <v>120</v>
      </c>
      <c r="B153" s="1034"/>
      <c r="C153" s="1023"/>
      <c r="D153" s="816">
        <v>0</v>
      </c>
      <c r="E153" s="816">
        <v>0</v>
      </c>
      <c r="F153" s="816">
        <v>0</v>
      </c>
      <c r="G153" s="1024">
        <v>0</v>
      </c>
      <c r="H153" s="1024">
        <v>0</v>
      </c>
      <c r="I153" s="1024">
        <v>0</v>
      </c>
      <c r="J153" s="816">
        <v>0</v>
      </c>
      <c r="K153" s="1023">
        <v>0</v>
      </c>
      <c r="L153" s="1023">
        <v>0</v>
      </c>
      <c r="M153" s="1025">
        <v>0</v>
      </c>
      <c r="N153" s="1032">
        <f t="shared" si="6"/>
        <v>0</v>
      </c>
      <c r="O153" s="1033">
        <f t="shared" si="7"/>
        <v>0</v>
      </c>
      <c r="P153" s="1031">
        <f t="shared" si="12"/>
        <v>0</v>
      </c>
    </row>
    <row r="154" spans="1:16">
      <c r="A154" s="887" t="s">
        <v>121</v>
      </c>
      <c r="B154" s="1034"/>
      <c r="C154" s="1023"/>
      <c r="D154" s="816">
        <v>35</v>
      </c>
      <c r="E154" s="816">
        <v>40</v>
      </c>
      <c r="F154" s="816">
        <v>44</v>
      </c>
      <c r="G154" s="1024">
        <v>41</v>
      </c>
      <c r="H154" s="1024">
        <v>56</v>
      </c>
      <c r="I154" s="1024">
        <v>32</v>
      </c>
      <c r="J154" s="816">
        <v>39</v>
      </c>
      <c r="K154" s="1023">
        <v>38</v>
      </c>
      <c r="L154" s="1023">
        <v>46</v>
      </c>
      <c r="M154" s="1025">
        <v>35</v>
      </c>
      <c r="N154" s="1032">
        <f t="shared" ref="N154:N218" si="13">SUM(B154:M154)</f>
        <v>406</v>
      </c>
      <c r="O154" s="1033">
        <f t="shared" ref="O154:O218" si="14">AVERAGE(B154:M154)</f>
        <v>40.6</v>
      </c>
      <c r="P154" s="1031">
        <f t="shared" si="12"/>
        <v>0.71276838538649245</v>
      </c>
    </row>
    <row r="155" spans="1:16">
      <c r="A155" s="1035" t="s">
        <v>515</v>
      </c>
      <c r="B155" s="1034"/>
      <c r="C155" s="1023"/>
      <c r="D155" s="816">
        <v>0</v>
      </c>
      <c r="E155" s="816">
        <v>0</v>
      </c>
      <c r="F155" s="816">
        <v>2</v>
      </c>
      <c r="G155" s="1024">
        <v>1</v>
      </c>
      <c r="H155" s="1024">
        <v>2</v>
      </c>
      <c r="I155" s="1024">
        <v>0</v>
      </c>
      <c r="J155" s="816">
        <v>0</v>
      </c>
      <c r="K155" s="1023">
        <v>0</v>
      </c>
      <c r="L155" s="1023">
        <v>0</v>
      </c>
      <c r="M155" s="1025">
        <v>0</v>
      </c>
      <c r="N155" s="1032">
        <f t="shared" si="13"/>
        <v>5</v>
      </c>
      <c r="O155" s="1033">
        <f t="shared" si="14"/>
        <v>0.5</v>
      </c>
      <c r="P155" s="1031">
        <f t="shared" si="12"/>
        <v>8.7779357806218282E-3</v>
      </c>
    </row>
    <row r="156" spans="1:16">
      <c r="A156" s="887" t="s">
        <v>456</v>
      </c>
      <c r="B156" s="1034"/>
      <c r="C156" s="1023"/>
      <c r="D156" s="816">
        <v>0</v>
      </c>
      <c r="E156" s="816">
        <v>1</v>
      </c>
      <c r="F156" s="816">
        <v>1</v>
      </c>
      <c r="G156" s="1024">
        <v>0</v>
      </c>
      <c r="H156" s="1024">
        <v>1</v>
      </c>
      <c r="I156" s="1024">
        <v>0</v>
      </c>
      <c r="J156" s="816">
        <v>1</v>
      </c>
      <c r="K156" s="1023">
        <v>0</v>
      </c>
      <c r="L156" s="1023">
        <v>0</v>
      </c>
      <c r="M156" s="1025">
        <v>2</v>
      </c>
      <c r="N156" s="1032">
        <f t="shared" si="13"/>
        <v>6</v>
      </c>
      <c r="O156" s="1033">
        <f t="shared" si="14"/>
        <v>0.6</v>
      </c>
      <c r="P156" s="1031">
        <f t="shared" si="12"/>
        <v>1.0533522936746195E-2</v>
      </c>
    </row>
    <row r="157" spans="1:16">
      <c r="A157" s="887" t="s">
        <v>122</v>
      </c>
      <c r="B157" s="1034"/>
      <c r="C157" s="1023"/>
      <c r="D157" s="816">
        <v>0</v>
      </c>
      <c r="E157" s="816">
        <v>0</v>
      </c>
      <c r="F157" s="816">
        <v>0</v>
      </c>
      <c r="G157" s="1024">
        <v>0</v>
      </c>
      <c r="H157" s="1024">
        <v>0</v>
      </c>
      <c r="I157" s="1024">
        <v>0</v>
      </c>
      <c r="J157" s="816">
        <v>1</v>
      </c>
      <c r="K157" s="1023">
        <v>0</v>
      </c>
      <c r="L157" s="1023">
        <v>0</v>
      </c>
      <c r="M157" s="1025">
        <v>0</v>
      </c>
      <c r="N157" s="1032">
        <f t="shared" si="13"/>
        <v>1</v>
      </c>
      <c r="O157" s="1033">
        <f t="shared" si="14"/>
        <v>0.1</v>
      </c>
      <c r="P157" s="1031">
        <f t="shared" si="12"/>
        <v>1.7555871561243659E-3</v>
      </c>
    </row>
    <row r="158" spans="1:16">
      <c r="A158" s="887" t="s">
        <v>123</v>
      </c>
      <c r="B158" s="1034"/>
      <c r="C158" s="1023"/>
      <c r="D158" s="816">
        <v>26</v>
      </c>
      <c r="E158" s="816">
        <v>28</v>
      </c>
      <c r="F158" s="816">
        <v>32</v>
      </c>
      <c r="G158" s="1024">
        <v>24</v>
      </c>
      <c r="H158" s="1024">
        <v>31</v>
      </c>
      <c r="I158" s="1024">
        <v>29</v>
      </c>
      <c r="J158" s="816">
        <v>15</v>
      </c>
      <c r="K158" s="1023">
        <v>25</v>
      </c>
      <c r="L158" s="1023">
        <v>15</v>
      </c>
      <c r="M158" s="1025">
        <v>24</v>
      </c>
      <c r="N158" s="1032">
        <f t="shared" si="13"/>
        <v>249</v>
      </c>
      <c r="O158" s="1033">
        <f t="shared" si="14"/>
        <v>24.9</v>
      </c>
      <c r="P158" s="1031">
        <f t="shared" si="12"/>
        <v>0.43714120187496708</v>
      </c>
    </row>
    <row r="159" spans="1:16">
      <c r="A159" s="887" t="s">
        <v>124</v>
      </c>
      <c r="B159" s="1034"/>
      <c r="C159" s="1023"/>
      <c r="D159" s="816">
        <v>0</v>
      </c>
      <c r="E159" s="816">
        <v>0</v>
      </c>
      <c r="F159" s="816">
        <v>0</v>
      </c>
      <c r="G159" s="1024">
        <v>0</v>
      </c>
      <c r="H159" s="1024">
        <v>0</v>
      </c>
      <c r="I159" s="1024">
        <v>0</v>
      </c>
      <c r="J159" s="816">
        <v>0</v>
      </c>
      <c r="K159" s="1023">
        <v>0</v>
      </c>
      <c r="L159" s="1023">
        <v>0</v>
      </c>
      <c r="M159" s="1037">
        <v>0</v>
      </c>
      <c r="N159" s="1032">
        <f t="shared" si="13"/>
        <v>0</v>
      </c>
      <c r="O159" s="1033">
        <f t="shared" si="14"/>
        <v>0</v>
      </c>
      <c r="P159" s="1031">
        <f t="shared" si="12"/>
        <v>0</v>
      </c>
    </row>
    <row r="160" spans="1:16">
      <c r="A160" s="887" t="s">
        <v>425</v>
      </c>
      <c r="B160" s="1034"/>
      <c r="C160" s="1023"/>
      <c r="D160" s="816">
        <v>0</v>
      </c>
      <c r="E160" s="816">
        <v>0</v>
      </c>
      <c r="F160" s="816">
        <v>1</v>
      </c>
      <c r="G160" s="1024">
        <v>0</v>
      </c>
      <c r="H160" s="1024">
        <v>1</v>
      </c>
      <c r="I160" s="1024">
        <v>0</v>
      </c>
      <c r="J160" s="816">
        <v>0</v>
      </c>
      <c r="K160" s="1023">
        <v>0</v>
      </c>
      <c r="L160" s="1023">
        <v>0</v>
      </c>
      <c r="M160" s="1025">
        <v>0</v>
      </c>
      <c r="N160" s="1032">
        <f t="shared" si="13"/>
        <v>2</v>
      </c>
      <c r="O160" s="1033">
        <f t="shared" si="14"/>
        <v>0.2</v>
      </c>
      <c r="P160" s="1031">
        <f t="shared" si="12"/>
        <v>3.5111743122487318E-3</v>
      </c>
    </row>
    <row r="161" spans="1:16">
      <c r="A161" s="887" t="s">
        <v>125</v>
      </c>
      <c r="B161" s="1034"/>
      <c r="C161" s="1023"/>
      <c r="D161" s="816">
        <v>4</v>
      </c>
      <c r="E161" s="816">
        <v>7</v>
      </c>
      <c r="F161" s="816">
        <v>6</v>
      </c>
      <c r="G161" s="1024">
        <v>4</v>
      </c>
      <c r="H161" s="1024">
        <v>10</v>
      </c>
      <c r="I161" s="1024">
        <v>3</v>
      </c>
      <c r="J161" s="816">
        <v>9</v>
      </c>
      <c r="K161" s="1023">
        <v>9</v>
      </c>
      <c r="L161" s="1023">
        <v>13</v>
      </c>
      <c r="M161" s="1025">
        <v>18</v>
      </c>
      <c r="N161" s="1032">
        <f t="shared" si="13"/>
        <v>83</v>
      </c>
      <c r="O161" s="1033">
        <f t="shared" si="14"/>
        <v>8.3000000000000007</v>
      </c>
      <c r="P161" s="1031">
        <f t="shared" si="12"/>
        <v>0.14571373395832235</v>
      </c>
    </row>
    <row r="162" spans="1:16">
      <c r="A162" s="887" t="s">
        <v>126</v>
      </c>
      <c r="B162" s="1034"/>
      <c r="C162" s="1023"/>
      <c r="D162" s="816">
        <v>19</v>
      </c>
      <c r="E162" s="816">
        <v>22</v>
      </c>
      <c r="F162" s="816">
        <v>29</v>
      </c>
      <c r="G162" s="1024">
        <v>19</v>
      </c>
      <c r="H162" s="1024">
        <v>38</v>
      </c>
      <c r="I162" s="1024">
        <v>41</v>
      </c>
      <c r="J162" s="816">
        <v>63</v>
      </c>
      <c r="K162" s="1023">
        <v>140</v>
      </c>
      <c r="L162" s="1023">
        <v>189</v>
      </c>
      <c r="M162" s="1025">
        <v>91</v>
      </c>
      <c r="N162" s="1032">
        <f t="shared" si="13"/>
        <v>651</v>
      </c>
      <c r="O162" s="1033">
        <f t="shared" si="14"/>
        <v>65.099999999999994</v>
      </c>
      <c r="P162" s="1031">
        <f t="shared" si="12"/>
        <v>1.1428872386369622</v>
      </c>
    </row>
    <row r="163" spans="1:16">
      <c r="A163" s="887" t="s">
        <v>127</v>
      </c>
      <c r="B163" s="1034"/>
      <c r="C163" s="1023"/>
      <c r="D163" s="816">
        <v>2</v>
      </c>
      <c r="E163" s="816">
        <v>1</v>
      </c>
      <c r="F163" s="816">
        <v>2</v>
      </c>
      <c r="G163" s="1024">
        <v>5</v>
      </c>
      <c r="H163" s="1024">
        <v>1</v>
      </c>
      <c r="I163" s="1024">
        <v>7</v>
      </c>
      <c r="J163" s="816">
        <v>0</v>
      </c>
      <c r="K163" s="1023">
        <v>1</v>
      </c>
      <c r="L163" s="1023">
        <v>1</v>
      </c>
      <c r="M163" s="1025">
        <v>0</v>
      </c>
      <c r="N163" s="1032">
        <f t="shared" si="13"/>
        <v>20</v>
      </c>
      <c r="O163" s="1033">
        <f t="shared" si="14"/>
        <v>2</v>
      </c>
      <c r="P163" s="1031">
        <f t="shared" si="12"/>
        <v>3.5111743122487313E-2</v>
      </c>
    </row>
    <row r="164" spans="1:16">
      <c r="A164" s="887" t="s">
        <v>128</v>
      </c>
      <c r="B164" s="1034"/>
      <c r="C164" s="1023"/>
      <c r="D164" s="816">
        <v>0</v>
      </c>
      <c r="E164" s="816">
        <v>3</v>
      </c>
      <c r="F164" s="816">
        <v>1</v>
      </c>
      <c r="G164" s="1024">
        <v>2</v>
      </c>
      <c r="H164" s="1024">
        <v>1</v>
      </c>
      <c r="I164" s="1024">
        <v>2</v>
      </c>
      <c r="J164" s="816">
        <v>5</v>
      </c>
      <c r="K164" s="1023">
        <v>4</v>
      </c>
      <c r="L164" s="1023">
        <v>2</v>
      </c>
      <c r="M164" s="1025">
        <v>1</v>
      </c>
      <c r="N164" s="1032">
        <f t="shared" si="13"/>
        <v>21</v>
      </c>
      <c r="O164" s="1033">
        <f t="shared" si="14"/>
        <v>2.1</v>
      </c>
      <c r="P164" s="1031">
        <f t="shared" si="12"/>
        <v>3.6867330278611686E-2</v>
      </c>
    </row>
    <row r="165" spans="1:16">
      <c r="A165" s="887" t="s">
        <v>129</v>
      </c>
      <c r="B165" s="1034"/>
      <c r="C165" s="1023"/>
      <c r="D165" s="816">
        <v>0</v>
      </c>
      <c r="E165" s="816">
        <v>0</v>
      </c>
      <c r="F165" s="816">
        <v>0</v>
      </c>
      <c r="G165" s="1024">
        <v>0</v>
      </c>
      <c r="H165" s="1024">
        <v>0</v>
      </c>
      <c r="I165" s="1024">
        <v>0</v>
      </c>
      <c r="J165" s="816">
        <v>0</v>
      </c>
      <c r="K165" s="1023">
        <v>0</v>
      </c>
      <c r="L165" s="1023">
        <v>0</v>
      </c>
      <c r="M165" s="1025">
        <v>0</v>
      </c>
      <c r="N165" s="1032">
        <f t="shared" si="13"/>
        <v>0</v>
      </c>
      <c r="O165" s="1033">
        <f t="shared" si="14"/>
        <v>0</v>
      </c>
      <c r="P165" s="1031">
        <f t="shared" si="12"/>
        <v>0</v>
      </c>
    </row>
    <row r="166" spans="1:16">
      <c r="A166" s="887" t="s">
        <v>130</v>
      </c>
      <c r="B166" s="1034"/>
      <c r="C166" s="1023"/>
      <c r="D166" s="816">
        <v>1</v>
      </c>
      <c r="E166" s="816">
        <v>3</v>
      </c>
      <c r="F166" s="816">
        <v>0</v>
      </c>
      <c r="G166" s="1024">
        <v>1</v>
      </c>
      <c r="H166" s="1024">
        <v>0</v>
      </c>
      <c r="I166" s="1024">
        <v>0</v>
      </c>
      <c r="J166" s="816">
        <v>1</v>
      </c>
      <c r="K166" s="1023">
        <v>0</v>
      </c>
      <c r="L166" s="1023">
        <v>2</v>
      </c>
      <c r="M166" s="1025">
        <v>2</v>
      </c>
      <c r="N166" s="1032">
        <f t="shared" si="13"/>
        <v>10</v>
      </c>
      <c r="O166" s="1033">
        <f t="shared" si="14"/>
        <v>1</v>
      </c>
      <c r="P166" s="1031">
        <f t="shared" si="12"/>
        <v>1.7555871561243656E-2</v>
      </c>
    </row>
    <row r="167" spans="1:16">
      <c r="A167" s="937" t="s">
        <v>131</v>
      </c>
      <c r="B167" s="1034"/>
      <c r="C167" s="1023"/>
      <c r="D167" s="816">
        <v>0</v>
      </c>
      <c r="E167" s="816">
        <v>0</v>
      </c>
      <c r="F167" s="816">
        <v>0</v>
      </c>
      <c r="G167" s="1024">
        <v>3</v>
      </c>
      <c r="H167" s="1024">
        <v>7</v>
      </c>
      <c r="I167" s="1024">
        <v>2</v>
      </c>
      <c r="J167" s="816">
        <v>6</v>
      </c>
      <c r="K167" s="1023">
        <v>0</v>
      </c>
      <c r="L167" s="1023">
        <v>1</v>
      </c>
      <c r="M167" s="1025">
        <v>1</v>
      </c>
      <c r="N167" s="1032">
        <f t="shared" si="13"/>
        <v>20</v>
      </c>
      <c r="O167" s="1033">
        <f t="shared" si="14"/>
        <v>2</v>
      </c>
      <c r="P167" s="1031">
        <f t="shared" si="12"/>
        <v>3.5111743122487313E-2</v>
      </c>
    </row>
    <row r="168" spans="1:16">
      <c r="A168" s="887" t="s">
        <v>132</v>
      </c>
      <c r="B168" s="1034"/>
      <c r="C168" s="1023"/>
      <c r="D168" s="816">
        <v>1</v>
      </c>
      <c r="E168" s="816">
        <v>0</v>
      </c>
      <c r="F168" s="816">
        <v>0</v>
      </c>
      <c r="G168" s="1024">
        <v>0</v>
      </c>
      <c r="H168" s="1024">
        <v>0</v>
      </c>
      <c r="I168" s="1024">
        <v>1</v>
      </c>
      <c r="J168" s="816">
        <v>0</v>
      </c>
      <c r="K168" s="1023">
        <v>0</v>
      </c>
      <c r="L168" s="1023">
        <v>0</v>
      </c>
      <c r="M168" s="1025">
        <v>0</v>
      </c>
      <c r="N168" s="1032">
        <f t="shared" si="13"/>
        <v>2</v>
      </c>
      <c r="O168" s="1033">
        <f t="shared" si="14"/>
        <v>0.2</v>
      </c>
      <c r="P168" s="1031">
        <f t="shared" si="12"/>
        <v>3.5111743122487318E-3</v>
      </c>
    </row>
    <row r="169" spans="1:16">
      <c r="A169" s="887" t="s">
        <v>496</v>
      </c>
      <c r="B169" s="1034"/>
      <c r="C169" s="1023"/>
      <c r="D169" s="816">
        <v>1</v>
      </c>
      <c r="E169" s="816">
        <v>2</v>
      </c>
      <c r="F169" s="816">
        <v>1</v>
      </c>
      <c r="G169" s="1024">
        <v>3</v>
      </c>
      <c r="H169" s="1024">
        <v>0</v>
      </c>
      <c r="I169" s="1024">
        <v>0</v>
      </c>
      <c r="J169" s="816">
        <v>0</v>
      </c>
      <c r="K169" s="1023">
        <v>1</v>
      </c>
      <c r="L169" s="1023">
        <v>0</v>
      </c>
      <c r="M169" s="1025">
        <v>0</v>
      </c>
      <c r="N169" s="1032">
        <f t="shared" si="13"/>
        <v>8</v>
      </c>
      <c r="O169" s="1033">
        <f t="shared" si="14"/>
        <v>0.8</v>
      </c>
      <c r="P169" s="1031">
        <f t="shared" si="12"/>
        <v>1.4044697248994927E-2</v>
      </c>
    </row>
    <row r="170" spans="1:16">
      <c r="A170" s="887" t="s">
        <v>133</v>
      </c>
      <c r="B170" s="1034"/>
      <c r="C170" s="1023"/>
      <c r="D170" s="816">
        <v>104</v>
      </c>
      <c r="E170" s="816">
        <v>273</v>
      </c>
      <c r="F170" s="816">
        <v>69</v>
      </c>
      <c r="G170" s="1024">
        <v>67</v>
      </c>
      <c r="H170" s="1024">
        <v>57</v>
      </c>
      <c r="I170" s="1024">
        <v>45</v>
      </c>
      <c r="J170" s="816">
        <v>62</v>
      </c>
      <c r="K170" s="1023">
        <v>50</v>
      </c>
      <c r="L170" s="1023">
        <v>68</v>
      </c>
      <c r="M170" s="1025">
        <v>115</v>
      </c>
      <c r="N170" s="1032">
        <f t="shared" si="13"/>
        <v>910</v>
      </c>
      <c r="O170" s="1033">
        <f t="shared" si="14"/>
        <v>91</v>
      </c>
      <c r="P170" s="1031">
        <f t="shared" si="12"/>
        <v>1.597584312073173</v>
      </c>
    </row>
    <row r="171" spans="1:16">
      <c r="A171" s="887" t="s">
        <v>134</v>
      </c>
      <c r="B171" s="1034"/>
      <c r="C171" s="1023"/>
      <c r="D171" s="816">
        <v>0</v>
      </c>
      <c r="E171" s="816">
        <v>1</v>
      </c>
      <c r="F171" s="816">
        <v>0</v>
      </c>
      <c r="G171" s="1024">
        <v>0</v>
      </c>
      <c r="H171" s="1024">
        <v>1</v>
      </c>
      <c r="I171" s="1024">
        <v>1</v>
      </c>
      <c r="J171" s="816">
        <v>1</v>
      </c>
      <c r="K171" s="1023">
        <v>1</v>
      </c>
      <c r="L171" s="1023">
        <v>0</v>
      </c>
      <c r="M171" s="1025">
        <v>1</v>
      </c>
      <c r="N171" s="1032">
        <f t="shared" si="13"/>
        <v>6</v>
      </c>
      <c r="O171" s="1033">
        <f t="shared" si="14"/>
        <v>0.6</v>
      </c>
      <c r="P171" s="1031">
        <f t="shared" si="12"/>
        <v>1.0533522936746195E-2</v>
      </c>
    </row>
    <row r="172" spans="1:16">
      <c r="A172" s="887" t="s">
        <v>135</v>
      </c>
      <c r="B172" s="1034"/>
      <c r="C172" s="1023"/>
      <c r="D172" s="816">
        <v>119</v>
      </c>
      <c r="E172" s="816">
        <v>128</v>
      </c>
      <c r="F172" s="816">
        <v>168</v>
      </c>
      <c r="G172" s="1024">
        <v>163</v>
      </c>
      <c r="H172" s="1024">
        <v>175</v>
      </c>
      <c r="I172" s="1024">
        <v>168</v>
      </c>
      <c r="J172" s="816">
        <v>153</v>
      </c>
      <c r="K172" s="1023">
        <v>113</v>
      </c>
      <c r="L172" s="1023">
        <v>47</v>
      </c>
      <c r="M172" s="1025">
        <v>86</v>
      </c>
      <c r="N172" s="1032">
        <f t="shared" si="13"/>
        <v>1320</v>
      </c>
      <c r="O172" s="1033">
        <f t="shared" si="14"/>
        <v>132</v>
      </c>
      <c r="P172" s="1031">
        <f t="shared" si="12"/>
        <v>2.3173750460841629</v>
      </c>
    </row>
    <row r="173" spans="1:16">
      <c r="A173" s="937" t="s">
        <v>136</v>
      </c>
      <c r="B173" s="1034"/>
      <c r="C173" s="1023"/>
      <c r="D173" s="816">
        <v>49</v>
      </c>
      <c r="E173" s="816">
        <v>58</v>
      </c>
      <c r="F173" s="816">
        <v>29</v>
      </c>
      <c r="G173" s="1024">
        <v>23</v>
      </c>
      <c r="H173" s="1024">
        <v>14</v>
      </c>
      <c r="I173" s="1024">
        <v>14</v>
      </c>
      <c r="J173" s="816">
        <v>11</v>
      </c>
      <c r="K173" s="1023">
        <v>16</v>
      </c>
      <c r="L173" s="1023">
        <v>10</v>
      </c>
      <c r="M173" s="1025">
        <v>17</v>
      </c>
      <c r="N173" s="1032">
        <f t="shared" si="13"/>
        <v>241</v>
      </c>
      <c r="O173" s="1033">
        <f t="shared" si="14"/>
        <v>24.1</v>
      </c>
      <c r="P173" s="1031">
        <f t="shared" si="12"/>
        <v>0.42309650462597215</v>
      </c>
    </row>
    <row r="174" spans="1:16">
      <c r="A174" s="887" t="s">
        <v>137</v>
      </c>
      <c r="B174" s="1034"/>
      <c r="C174" s="1023"/>
      <c r="D174" s="816">
        <v>0</v>
      </c>
      <c r="E174" s="816">
        <v>0</v>
      </c>
      <c r="F174" s="816">
        <v>0</v>
      </c>
      <c r="G174" s="1024">
        <v>0</v>
      </c>
      <c r="H174" s="1024">
        <v>0</v>
      </c>
      <c r="I174" s="1024">
        <v>0</v>
      </c>
      <c r="J174" s="816">
        <v>0</v>
      </c>
      <c r="K174" s="1023">
        <v>1</v>
      </c>
      <c r="L174" s="1023">
        <v>0</v>
      </c>
      <c r="M174" s="1025">
        <v>0</v>
      </c>
      <c r="N174" s="1032">
        <f t="shared" si="13"/>
        <v>1</v>
      </c>
      <c r="O174" s="1033">
        <f t="shared" si="14"/>
        <v>0.1</v>
      </c>
      <c r="P174" s="1031">
        <f t="shared" si="12"/>
        <v>1.7555871561243659E-3</v>
      </c>
    </row>
    <row r="175" spans="1:16">
      <c r="A175" s="887" t="s">
        <v>138</v>
      </c>
      <c r="B175" s="1034"/>
      <c r="C175" s="1023"/>
      <c r="D175" s="816">
        <v>0</v>
      </c>
      <c r="E175" s="816">
        <v>0</v>
      </c>
      <c r="F175" s="816">
        <v>0</v>
      </c>
      <c r="G175" s="1024">
        <v>0</v>
      </c>
      <c r="H175" s="1024">
        <v>0</v>
      </c>
      <c r="I175" s="1024">
        <v>0</v>
      </c>
      <c r="J175" s="816">
        <v>0</v>
      </c>
      <c r="K175" s="1023">
        <v>0</v>
      </c>
      <c r="L175" s="1023">
        <v>0</v>
      </c>
      <c r="M175" s="1025">
        <v>0</v>
      </c>
      <c r="N175" s="1032">
        <f t="shared" si="13"/>
        <v>0</v>
      </c>
      <c r="O175" s="1033">
        <f t="shared" si="14"/>
        <v>0</v>
      </c>
      <c r="P175" s="1031">
        <f t="shared" si="12"/>
        <v>0</v>
      </c>
    </row>
    <row r="176" spans="1:16">
      <c r="A176" s="887" t="s">
        <v>139</v>
      </c>
      <c r="B176" s="1034"/>
      <c r="C176" s="1023"/>
      <c r="D176" s="816">
        <v>5</v>
      </c>
      <c r="E176" s="816">
        <v>3</v>
      </c>
      <c r="F176" s="816">
        <v>4</v>
      </c>
      <c r="G176" s="1024">
        <v>1</v>
      </c>
      <c r="H176" s="1024">
        <v>4</v>
      </c>
      <c r="I176" s="1024">
        <v>6</v>
      </c>
      <c r="J176" s="816">
        <v>0</v>
      </c>
      <c r="K176" s="1023">
        <v>2</v>
      </c>
      <c r="L176" s="1023">
        <v>7</v>
      </c>
      <c r="M176" s="1025">
        <v>4</v>
      </c>
      <c r="N176" s="1032">
        <f t="shared" si="13"/>
        <v>36</v>
      </c>
      <c r="O176" s="1033">
        <f t="shared" si="14"/>
        <v>3.6</v>
      </c>
      <c r="P176" s="1031">
        <f t="shared" si="12"/>
        <v>6.3201137620477174E-2</v>
      </c>
    </row>
    <row r="177" spans="1:16">
      <c r="A177" s="887" t="s">
        <v>140</v>
      </c>
      <c r="B177" s="1034"/>
      <c r="C177" s="1023"/>
      <c r="D177" s="816">
        <v>234</v>
      </c>
      <c r="E177" s="816">
        <v>210</v>
      </c>
      <c r="F177" s="816">
        <v>215</v>
      </c>
      <c r="G177" s="1024">
        <v>160</v>
      </c>
      <c r="H177" s="1024">
        <v>146</v>
      </c>
      <c r="I177" s="1024">
        <v>141</v>
      </c>
      <c r="J177" s="816">
        <v>195</v>
      </c>
      <c r="K177" s="1023">
        <v>158</v>
      </c>
      <c r="L177" s="1023">
        <v>108</v>
      </c>
      <c r="M177" s="1025">
        <v>102</v>
      </c>
      <c r="N177" s="1032">
        <f t="shared" si="13"/>
        <v>1669</v>
      </c>
      <c r="O177" s="1033">
        <f t="shared" si="14"/>
        <v>166.9</v>
      </c>
      <c r="P177" s="1031">
        <f t="shared" si="12"/>
        <v>2.9300749635715664</v>
      </c>
    </row>
    <row r="178" spans="1:16">
      <c r="A178" s="887" t="s">
        <v>434</v>
      </c>
      <c r="B178" s="1034"/>
      <c r="C178" s="1023"/>
      <c r="D178" s="816">
        <v>23</v>
      </c>
      <c r="E178" s="816">
        <v>25</v>
      </c>
      <c r="F178" s="816">
        <v>39</v>
      </c>
      <c r="G178" s="1024">
        <v>13</v>
      </c>
      <c r="H178" s="1024">
        <v>14</v>
      </c>
      <c r="I178" s="1024">
        <v>9</v>
      </c>
      <c r="J178" s="816">
        <v>15</v>
      </c>
      <c r="K178" s="1023">
        <v>22</v>
      </c>
      <c r="L178" s="1023">
        <v>18</v>
      </c>
      <c r="M178" s="1025">
        <v>21</v>
      </c>
      <c r="N178" s="1032">
        <f t="shared" si="13"/>
        <v>199</v>
      </c>
      <c r="O178" s="1033">
        <f t="shared" si="14"/>
        <v>19.899999999999999</v>
      </c>
      <c r="P178" s="1031">
        <f t="shared" si="12"/>
        <v>0.34936184406874876</v>
      </c>
    </row>
    <row r="179" spans="1:16">
      <c r="A179" s="887" t="s">
        <v>142</v>
      </c>
      <c r="B179" s="1034"/>
      <c r="C179" s="1023"/>
      <c r="D179" s="816">
        <v>1</v>
      </c>
      <c r="E179" s="816">
        <v>0</v>
      </c>
      <c r="F179" s="816">
        <v>0</v>
      </c>
      <c r="G179" s="1024">
        <v>0</v>
      </c>
      <c r="H179" s="1024">
        <v>0</v>
      </c>
      <c r="I179" s="1024">
        <v>1</v>
      </c>
      <c r="J179" s="816">
        <v>1</v>
      </c>
      <c r="K179" s="1023">
        <v>0</v>
      </c>
      <c r="L179" s="1023">
        <v>0</v>
      </c>
      <c r="M179" s="1025">
        <v>0</v>
      </c>
      <c r="N179" s="1032">
        <f t="shared" si="13"/>
        <v>3</v>
      </c>
      <c r="O179" s="1033">
        <f t="shared" si="14"/>
        <v>0.3</v>
      </c>
      <c r="P179" s="1031">
        <f t="shared" si="12"/>
        <v>5.2667614683730973E-3</v>
      </c>
    </row>
    <row r="180" spans="1:16">
      <c r="A180" s="887" t="s">
        <v>141</v>
      </c>
      <c r="B180" s="1034"/>
      <c r="C180" s="1023"/>
      <c r="D180" s="816">
        <v>5</v>
      </c>
      <c r="E180" s="816">
        <v>1</v>
      </c>
      <c r="F180" s="816">
        <v>2</v>
      </c>
      <c r="G180" s="1024">
        <v>3</v>
      </c>
      <c r="H180" s="1024">
        <v>4</v>
      </c>
      <c r="I180" s="1024">
        <v>2</v>
      </c>
      <c r="J180" s="816">
        <v>9</v>
      </c>
      <c r="K180" s="1023">
        <v>4</v>
      </c>
      <c r="L180" s="1023">
        <v>1</v>
      </c>
      <c r="M180" s="1025">
        <v>11</v>
      </c>
      <c r="N180" s="1032">
        <f t="shared" si="13"/>
        <v>42</v>
      </c>
      <c r="O180" s="1033">
        <f t="shared" si="14"/>
        <v>4.2</v>
      </c>
      <c r="P180" s="1031">
        <f t="shared" si="12"/>
        <v>7.3734660557223372E-2</v>
      </c>
    </row>
    <row r="181" spans="1:16">
      <c r="A181" s="937" t="s">
        <v>143</v>
      </c>
      <c r="B181" s="1034"/>
      <c r="C181" s="1023"/>
      <c r="D181" s="816">
        <v>472</v>
      </c>
      <c r="E181" s="816">
        <v>567</v>
      </c>
      <c r="F181" s="816">
        <v>908</v>
      </c>
      <c r="G181" s="1024">
        <v>983</v>
      </c>
      <c r="H181" s="1024">
        <v>394</v>
      </c>
      <c r="I181" s="1024">
        <v>423</v>
      </c>
      <c r="J181" s="816">
        <v>314</v>
      </c>
      <c r="K181" s="1023">
        <v>148</v>
      </c>
      <c r="L181" s="1023">
        <v>252</v>
      </c>
      <c r="M181" s="1025">
        <v>175</v>
      </c>
      <c r="N181" s="1032">
        <f t="shared" si="13"/>
        <v>4636</v>
      </c>
      <c r="O181" s="1033">
        <f t="shared" si="14"/>
        <v>463.6</v>
      </c>
      <c r="P181" s="1031">
        <f t="shared" si="12"/>
        <v>8.1389020557925598</v>
      </c>
    </row>
    <row r="182" spans="1:16">
      <c r="A182" s="937" t="s">
        <v>457</v>
      </c>
      <c r="B182" s="1034"/>
      <c r="C182" s="1023"/>
      <c r="D182" s="816">
        <v>50</v>
      </c>
      <c r="E182" s="816">
        <v>61</v>
      </c>
      <c r="F182" s="816">
        <v>43</v>
      </c>
      <c r="G182" s="1024">
        <v>92</v>
      </c>
      <c r="H182" s="1024">
        <v>76</v>
      </c>
      <c r="I182" s="1024">
        <v>87</v>
      </c>
      <c r="J182" s="816">
        <v>33</v>
      </c>
      <c r="K182" s="1023">
        <v>192</v>
      </c>
      <c r="L182" s="1023">
        <v>35</v>
      </c>
      <c r="M182" s="1025">
        <v>45</v>
      </c>
      <c r="N182" s="1032">
        <f t="shared" si="13"/>
        <v>714</v>
      </c>
      <c r="O182" s="1033">
        <f t="shared" si="14"/>
        <v>71.400000000000006</v>
      </c>
      <c r="P182" s="1031">
        <f t="shared" si="12"/>
        <v>1.2534892294727973</v>
      </c>
    </row>
    <row r="183" spans="1:16">
      <c r="A183" s="937" t="s">
        <v>144</v>
      </c>
      <c r="B183" s="1034"/>
      <c r="C183" s="1023"/>
      <c r="D183" s="816">
        <v>0</v>
      </c>
      <c r="E183" s="816">
        <v>0</v>
      </c>
      <c r="F183" s="816">
        <v>0</v>
      </c>
      <c r="G183" s="1024">
        <v>0</v>
      </c>
      <c r="H183" s="1024">
        <v>0</v>
      </c>
      <c r="I183" s="1024">
        <v>0</v>
      </c>
      <c r="J183" s="816">
        <v>0</v>
      </c>
      <c r="K183" s="1023">
        <v>0</v>
      </c>
      <c r="L183" s="1023">
        <v>0</v>
      </c>
      <c r="M183" s="1025">
        <v>0</v>
      </c>
      <c r="N183" s="1032">
        <f t="shared" si="13"/>
        <v>0</v>
      </c>
      <c r="O183" s="1033">
        <f t="shared" si="14"/>
        <v>0</v>
      </c>
      <c r="P183" s="1031">
        <f t="shared" si="12"/>
        <v>0</v>
      </c>
    </row>
    <row r="184" spans="1:16">
      <c r="A184" s="887" t="s">
        <v>430</v>
      </c>
      <c r="B184" s="1034"/>
      <c r="C184" s="1023"/>
      <c r="D184" s="816">
        <v>3</v>
      </c>
      <c r="E184" s="816">
        <v>7</v>
      </c>
      <c r="F184" s="816">
        <v>15</v>
      </c>
      <c r="G184" s="1024">
        <v>17</v>
      </c>
      <c r="H184" s="1024">
        <v>16</v>
      </c>
      <c r="I184" s="1024">
        <v>11</v>
      </c>
      <c r="J184" s="816">
        <v>11</v>
      </c>
      <c r="K184" s="1023">
        <v>5</v>
      </c>
      <c r="L184" s="1023">
        <v>3</v>
      </c>
      <c r="M184" s="1025">
        <v>3</v>
      </c>
      <c r="N184" s="1032">
        <f t="shared" si="13"/>
        <v>91</v>
      </c>
      <c r="O184" s="1033">
        <f t="shared" si="14"/>
        <v>9.1</v>
      </c>
      <c r="P184" s="1031">
        <f t="shared" si="12"/>
        <v>0.15975843120731728</v>
      </c>
    </row>
    <row r="185" spans="1:16">
      <c r="A185" s="887" t="s">
        <v>145</v>
      </c>
      <c r="B185" s="1034"/>
      <c r="C185" s="1023"/>
      <c r="D185" s="816">
        <v>18</v>
      </c>
      <c r="E185" s="816">
        <v>12</v>
      </c>
      <c r="F185" s="816">
        <v>9</v>
      </c>
      <c r="G185" s="1024">
        <v>16</v>
      </c>
      <c r="H185" s="1024">
        <v>15</v>
      </c>
      <c r="I185" s="1024">
        <v>11</v>
      </c>
      <c r="J185" s="816">
        <v>18</v>
      </c>
      <c r="K185" s="1023">
        <v>5</v>
      </c>
      <c r="L185" s="1023">
        <v>17</v>
      </c>
      <c r="M185" s="1025">
        <v>12</v>
      </c>
      <c r="N185" s="1032">
        <f t="shared" si="13"/>
        <v>133</v>
      </c>
      <c r="O185" s="1033">
        <f t="shared" si="14"/>
        <v>13.3</v>
      </c>
      <c r="P185" s="1031">
        <f t="shared" si="12"/>
        <v>0.23349309176454064</v>
      </c>
    </row>
    <row r="186" spans="1:16">
      <c r="A186" s="887" t="s">
        <v>146</v>
      </c>
      <c r="B186" s="1034"/>
      <c r="C186" s="1023"/>
      <c r="D186" s="816">
        <v>0</v>
      </c>
      <c r="E186" s="816">
        <v>0</v>
      </c>
      <c r="F186" s="816">
        <v>0</v>
      </c>
      <c r="G186" s="1024">
        <v>1</v>
      </c>
      <c r="H186" s="1024">
        <v>0</v>
      </c>
      <c r="I186" s="1024">
        <v>0</v>
      </c>
      <c r="J186" s="816">
        <v>0</v>
      </c>
      <c r="K186" s="1023">
        <v>0</v>
      </c>
      <c r="L186" s="1023">
        <v>0</v>
      </c>
      <c r="M186" s="1025">
        <v>2</v>
      </c>
      <c r="N186" s="1032">
        <f t="shared" si="13"/>
        <v>3</v>
      </c>
      <c r="O186" s="1033">
        <f t="shared" si="14"/>
        <v>0.3</v>
      </c>
      <c r="P186" s="1031">
        <f t="shared" si="12"/>
        <v>5.2667614683730973E-3</v>
      </c>
    </row>
    <row r="187" spans="1:16" s="74" customFormat="1">
      <c r="A187" s="937" t="s">
        <v>147</v>
      </c>
      <c r="B187" s="1022"/>
      <c r="C187" s="1023"/>
      <c r="D187" s="1024">
        <v>0</v>
      </c>
      <c r="E187" s="1024">
        <v>0</v>
      </c>
      <c r="F187" s="1024">
        <v>0</v>
      </c>
      <c r="G187" s="1024">
        <v>0</v>
      </c>
      <c r="H187" s="1024">
        <v>0</v>
      </c>
      <c r="I187" s="1024">
        <v>0</v>
      </c>
      <c r="J187" s="1024">
        <v>0</v>
      </c>
      <c r="K187" s="1023">
        <v>4</v>
      </c>
      <c r="L187" s="1023">
        <v>1</v>
      </c>
      <c r="M187" s="1025">
        <v>4</v>
      </c>
      <c r="N187" s="1032">
        <f t="shared" si="13"/>
        <v>9</v>
      </c>
      <c r="O187" s="1033">
        <f t="shared" si="14"/>
        <v>0.9</v>
      </c>
      <c r="P187" s="1031">
        <f t="shared" si="12"/>
        <v>1.5800284405119294E-2</v>
      </c>
    </row>
    <row r="188" spans="1:16" s="74" customFormat="1">
      <c r="A188" s="937" t="s">
        <v>450</v>
      </c>
      <c r="B188" s="1022"/>
      <c r="C188" s="1023"/>
      <c r="D188" s="1024">
        <v>0</v>
      </c>
      <c r="E188" s="1024">
        <v>1</v>
      </c>
      <c r="F188" s="1024">
        <v>1</v>
      </c>
      <c r="G188" s="1024">
        <v>4</v>
      </c>
      <c r="H188" s="1024">
        <v>1</v>
      </c>
      <c r="I188" s="1024">
        <v>1</v>
      </c>
      <c r="J188" s="1024">
        <v>1</v>
      </c>
      <c r="K188" s="1023">
        <v>1</v>
      </c>
      <c r="L188" s="1023">
        <v>1</v>
      </c>
      <c r="M188" s="1025">
        <v>3</v>
      </c>
      <c r="N188" s="1032">
        <f t="shared" si="13"/>
        <v>14</v>
      </c>
      <c r="O188" s="1033">
        <f t="shared" si="14"/>
        <v>1.4</v>
      </c>
      <c r="P188" s="1031">
        <f t="shared" si="12"/>
        <v>2.4578220185741122E-2</v>
      </c>
    </row>
    <row r="189" spans="1:16">
      <c r="A189" s="937" t="s">
        <v>426</v>
      </c>
      <c r="B189" s="1022"/>
      <c r="C189" s="1023"/>
      <c r="D189" s="1024">
        <v>1</v>
      </c>
      <c r="E189" s="1024">
        <v>0</v>
      </c>
      <c r="F189" s="1024">
        <v>0</v>
      </c>
      <c r="G189" s="1024">
        <v>0</v>
      </c>
      <c r="H189" s="1024">
        <v>1</v>
      </c>
      <c r="I189" s="1024">
        <v>0</v>
      </c>
      <c r="J189" s="1024">
        <v>2</v>
      </c>
      <c r="K189" s="1023">
        <v>0</v>
      </c>
      <c r="L189" s="1023">
        <v>0</v>
      </c>
      <c r="M189" s="1025">
        <v>2</v>
      </c>
      <c r="N189" s="1032">
        <f t="shared" si="13"/>
        <v>6</v>
      </c>
      <c r="O189" s="1033">
        <f t="shared" si="14"/>
        <v>0.6</v>
      </c>
      <c r="P189" s="1031">
        <f t="shared" si="12"/>
        <v>1.0533522936746195E-2</v>
      </c>
    </row>
    <row r="190" spans="1:16">
      <c r="A190" s="887" t="s">
        <v>148</v>
      </c>
      <c r="B190" s="1034"/>
      <c r="C190" s="1023"/>
      <c r="D190" s="816">
        <v>5</v>
      </c>
      <c r="E190" s="816">
        <v>10</v>
      </c>
      <c r="F190" s="816">
        <v>14</v>
      </c>
      <c r="G190" s="1024">
        <v>18</v>
      </c>
      <c r="H190" s="1024">
        <v>12</v>
      </c>
      <c r="I190" s="1024">
        <v>19</v>
      </c>
      <c r="J190" s="816">
        <v>24</v>
      </c>
      <c r="K190" s="1023">
        <v>12</v>
      </c>
      <c r="L190" s="1023">
        <v>13</v>
      </c>
      <c r="M190" s="1025">
        <v>21</v>
      </c>
      <c r="N190" s="1032">
        <f t="shared" si="13"/>
        <v>148</v>
      </c>
      <c r="O190" s="1033">
        <f t="shared" si="14"/>
        <v>14.8</v>
      </c>
      <c r="P190" s="1031">
        <f t="shared" si="12"/>
        <v>0.25982689910640616</v>
      </c>
    </row>
    <row r="191" spans="1:16">
      <c r="A191" s="887" t="s">
        <v>149</v>
      </c>
      <c r="B191" s="1034"/>
      <c r="C191" s="1023"/>
      <c r="D191" s="816">
        <v>0</v>
      </c>
      <c r="E191" s="816">
        <v>0</v>
      </c>
      <c r="F191" s="816">
        <v>0</v>
      </c>
      <c r="G191" s="1024">
        <v>0</v>
      </c>
      <c r="H191" s="1024">
        <v>0</v>
      </c>
      <c r="I191" s="1024">
        <v>0</v>
      </c>
      <c r="J191" s="816">
        <v>0</v>
      </c>
      <c r="K191" s="1023">
        <v>0</v>
      </c>
      <c r="L191" s="1023">
        <v>0</v>
      </c>
      <c r="M191" s="1025">
        <v>0</v>
      </c>
      <c r="N191" s="1032">
        <f t="shared" si="13"/>
        <v>0</v>
      </c>
      <c r="O191" s="1033">
        <f t="shared" si="14"/>
        <v>0</v>
      </c>
      <c r="P191" s="1031">
        <f t="shared" si="12"/>
        <v>0</v>
      </c>
    </row>
    <row r="192" spans="1:16">
      <c r="A192" s="887" t="s">
        <v>150</v>
      </c>
      <c r="B192" s="1034"/>
      <c r="C192" s="1023"/>
      <c r="D192" s="816">
        <v>0</v>
      </c>
      <c r="E192" s="816">
        <v>0</v>
      </c>
      <c r="F192" s="816">
        <v>1</v>
      </c>
      <c r="G192" s="1024">
        <v>0</v>
      </c>
      <c r="H192" s="1024">
        <v>0</v>
      </c>
      <c r="I192" s="1024">
        <v>0</v>
      </c>
      <c r="J192" s="816">
        <v>0</v>
      </c>
      <c r="K192" s="1023">
        <v>0</v>
      </c>
      <c r="L192" s="1023">
        <v>0</v>
      </c>
      <c r="M192" s="1025">
        <v>0</v>
      </c>
      <c r="N192" s="1032">
        <f t="shared" si="13"/>
        <v>1</v>
      </c>
      <c r="O192" s="1033">
        <f t="shared" si="14"/>
        <v>0.1</v>
      </c>
      <c r="P192" s="1031">
        <f t="shared" si="12"/>
        <v>1.7555871561243659E-3</v>
      </c>
    </row>
    <row r="193" spans="1:16">
      <c r="A193" s="887" t="s">
        <v>151</v>
      </c>
      <c r="B193" s="1034"/>
      <c r="C193" s="1023"/>
      <c r="D193" s="816">
        <v>13</v>
      </c>
      <c r="E193" s="816">
        <v>14</v>
      </c>
      <c r="F193" s="816">
        <v>10</v>
      </c>
      <c r="G193" s="1024">
        <v>12</v>
      </c>
      <c r="H193" s="1024">
        <v>5</v>
      </c>
      <c r="I193" s="1024">
        <v>18</v>
      </c>
      <c r="J193" s="816">
        <v>13</v>
      </c>
      <c r="K193" s="1023">
        <v>4</v>
      </c>
      <c r="L193" s="1023">
        <v>4</v>
      </c>
      <c r="M193" s="1025">
        <v>5</v>
      </c>
      <c r="N193" s="1032">
        <f t="shared" si="13"/>
        <v>98</v>
      </c>
      <c r="O193" s="1033">
        <f t="shared" si="14"/>
        <v>9.8000000000000007</v>
      </c>
      <c r="P193" s="1031">
        <f t="shared" si="12"/>
        <v>0.17204754130018785</v>
      </c>
    </row>
    <row r="194" spans="1:16">
      <c r="A194" s="887" t="s">
        <v>152</v>
      </c>
      <c r="B194" s="1034"/>
      <c r="C194" s="1023"/>
      <c r="D194" s="816">
        <v>172</v>
      </c>
      <c r="E194" s="816">
        <v>208</v>
      </c>
      <c r="F194" s="816">
        <v>210</v>
      </c>
      <c r="G194" s="1024">
        <v>192</v>
      </c>
      <c r="H194" s="1024">
        <v>221</v>
      </c>
      <c r="I194" s="1024">
        <v>184</v>
      </c>
      <c r="J194" s="816">
        <v>236</v>
      </c>
      <c r="K194" s="1023">
        <v>184</v>
      </c>
      <c r="L194" s="1023">
        <v>180</v>
      </c>
      <c r="M194" s="1025">
        <v>174</v>
      </c>
      <c r="N194" s="1032">
        <f t="shared" si="13"/>
        <v>1961</v>
      </c>
      <c r="O194" s="1033">
        <f t="shared" si="14"/>
        <v>196.1</v>
      </c>
      <c r="P194" s="1031">
        <f t="shared" si="12"/>
        <v>3.4427064131598817</v>
      </c>
    </row>
    <row r="195" spans="1:16">
      <c r="A195" s="887" t="s">
        <v>153</v>
      </c>
      <c r="B195" s="1034"/>
      <c r="C195" s="1023"/>
      <c r="D195" s="816">
        <v>152</v>
      </c>
      <c r="E195" s="816">
        <v>105</v>
      </c>
      <c r="F195" s="816">
        <v>91</v>
      </c>
      <c r="G195" s="1024">
        <v>97</v>
      </c>
      <c r="H195" s="1024">
        <v>94</v>
      </c>
      <c r="I195" s="1024">
        <v>125</v>
      </c>
      <c r="J195" s="816">
        <v>139</v>
      </c>
      <c r="K195" s="1023">
        <v>138</v>
      </c>
      <c r="L195" s="1023">
        <v>97</v>
      </c>
      <c r="M195" s="1025">
        <v>124</v>
      </c>
      <c r="N195" s="1032">
        <f t="shared" si="13"/>
        <v>1162</v>
      </c>
      <c r="O195" s="1033">
        <f t="shared" si="14"/>
        <v>116.2</v>
      </c>
      <c r="P195" s="1031">
        <f t="shared" si="12"/>
        <v>2.039992275416513</v>
      </c>
    </row>
    <row r="196" spans="1:16">
      <c r="A196" s="937" t="s">
        <v>154</v>
      </c>
      <c r="B196" s="1034"/>
      <c r="C196" s="1023"/>
      <c r="D196" s="816">
        <v>18</v>
      </c>
      <c r="E196" s="816">
        <v>13</v>
      </c>
      <c r="F196" s="816">
        <v>19</v>
      </c>
      <c r="G196" s="1024">
        <v>23</v>
      </c>
      <c r="H196" s="1024">
        <v>22</v>
      </c>
      <c r="I196" s="1024">
        <v>31</v>
      </c>
      <c r="J196" s="816">
        <v>36</v>
      </c>
      <c r="K196" s="1023">
        <v>32</v>
      </c>
      <c r="L196" s="1023">
        <v>18</v>
      </c>
      <c r="M196" s="1025">
        <v>28</v>
      </c>
      <c r="N196" s="1032">
        <f t="shared" si="13"/>
        <v>240</v>
      </c>
      <c r="O196" s="1033">
        <f t="shared" si="14"/>
        <v>24</v>
      </c>
      <c r="P196" s="1031">
        <f t="shared" si="12"/>
        <v>0.42134091746984781</v>
      </c>
    </row>
    <row r="197" spans="1:16">
      <c r="A197" s="887" t="s">
        <v>155</v>
      </c>
      <c r="B197" s="1034"/>
      <c r="C197" s="1023"/>
      <c r="D197" s="816">
        <v>12</v>
      </c>
      <c r="E197" s="816">
        <v>12</v>
      </c>
      <c r="F197" s="816">
        <v>13</v>
      </c>
      <c r="G197" s="1024">
        <v>9</v>
      </c>
      <c r="H197" s="1024">
        <v>13</v>
      </c>
      <c r="I197" s="1024">
        <v>17</v>
      </c>
      <c r="J197" s="816">
        <v>11</v>
      </c>
      <c r="K197" s="1023">
        <v>7</v>
      </c>
      <c r="L197" s="1023">
        <v>11</v>
      </c>
      <c r="M197" s="1025">
        <v>13</v>
      </c>
      <c r="N197" s="1032">
        <f t="shared" si="13"/>
        <v>118</v>
      </c>
      <c r="O197" s="1033">
        <f t="shared" si="14"/>
        <v>11.8</v>
      </c>
      <c r="P197" s="1031">
        <f t="shared" si="12"/>
        <v>0.20715928442267517</v>
      </c>
    </row>
    <row r="198" spans="1:16">
      <c r="A198" s="887" t="s">
        <v>156</v>
      </c>
      <c r="B198" s="1034"/>
      <c r="C198" s="1023"/>
      <c r="D198" s="816">
        <v>17</v>
      </c>
      <c r="E198" s="816">
        <v>20</v>
      </c>
      <c r="F198" s="816">
        <v>18</v>
      </c>
      <c r="G198" s="1024">
        <v>20</v>
      </c>
      <c r="H198" s="1024">
        <v>27</v>
      </c>
      <c r="I198" s="1024">
        <v>29</v>
      </c>
      <c r="J198" s="816">
        <v>23</v>
      </c>
      <c r="K198" s="1023">
        <v>34</v>
      </c>
      <c r="L198" s="1023">
        <v>24</v>
      </c>
      <c r="M198" s="1025">
        <v>26</v>
      </c>
      <c r="N198" s="1032">
        <f t="shared" si="13"/>
        <v>238</v>
      </c>
      <c r="O198" s="1033">
        <f t="shared" si="14"/>
        <v>23.8</v>
      </c>
      <c r="P198" s="1031">
        <f t="shared" ref="P198:P259" si="15">(N198/$N$259)*100</f>
        <v>0.41782974315759902</v>
      </c>
    </row>
    <row r="199" spans="1:16">
      <c r="A199" s="887" t="s">
        <v>157</v>
      </c>
      <c r="B199" s="1034"/>
      <c r="C199" s="1023"/>
      <c r="D199" s="816">
        <v>16</v>
      </c>
      <c r="E199" s="816">
        <v>18</v>
      </c>
      <c r="F199" s="816">
        <v>3</v>
      </c>
      <c r="G199" s="1024">
        <v>0</v>
      </c>
      <c r="H199" s="1024">
        <v>3</v>
      </c>
      <c r="I199" s="1024">
        <v>7</v>
      </c>
      <c r="J199" s="816">
        <v>1</v>
      </c>
      <c r="K199" s="1023">
        <v>3</v>
      </c>
      <c r="L199" s="1023">
        <v>3</v>
      </c>
      <c r="M199" s="1025">
        <v>0</v>
      </c>
      <c r="N199" s="1032">
        <f t="shared" si="13"/>
        <v>54</v>
      </c>
      <c r="O199" s="1033">
        <f t="shared" si="14"/>
        <v>5.4</v>
      </c>
      <c r="P199" s="1031">
        <f t="shared" si="15"/>
        <v>9.4801706430715754E-2</v>
      </c>
    </row>
    <row r="200" spans="1:16">
      <c r="A200" s="937" t="s">
        <v>158</v>
      </c>
      <c r="B200" s="1034"/>
      <c r="C200" s="1023"/>
      <c r="D200" s="816">
        <v>197</v>
      </c>
      <c r="E200" s="816">
        <v>205</v>
      </c>
      <c r="F200" s="816">
        <v>303</v>
      </c>
      <c r="G200" s="1024">
        <v>210</v>
      </c>
      <c r="H200" s="1024">
        <v>237</v>
      </c>
      <c r="I200" s="1024">
        <v>155</v>
      </c>
      <c r="J200" s="816">
        <v>167</v>
      </c>
      <c r="K200" s="1023">
        <v>182</v>
      </c>
      <c r="L200" s="1023">
        <v>198</v>
      </c>
      <c r="M200" s="1025">
        <v>212</v>
      </c>
      <c r="N200" s="1032">
        <f t="shared" si="13"/>
        <v>2066</v>
      </c>
      <c r="O200" s="1033">
        <f t="shared" si="14"/>
        <v>206.6</v>
      </c>
      <c r="P200" s="1031">
        <f t="shared" si="15"/>
        <v>3.6270430645529399</v>
      </c>
    </row>
    <row r="201" spans="1:16">
      <c r="A201" s="887" t="s">
        <v>432</v>
      </c>
      <c r="B201" s="1034"/>
      <c r="C201" s="1023"/>
      <c r="D201" s="816">
        <v>0</v>
      </c>
      <c r="E201" s="816">
        <v>0</v>
      </c>
      <c r="F201" s="816">
        <v>0</v>
      </c>
      <c r="G201" s="1024">
        <v>0</v>
      </c>
      <c r="H201" s="1024">
        <v>0</v>
      </c>
      <c r="I201" s="1024">
        <v>0</v>
      </c>
      <c r="J201" s="816">
        <v>1</v>
      </c>
      <c r="K201" s="1023">
        <v>0</v>
      </c>
      <c r="L201" s="1023">
        <v>0</v>
      </c>
      <c r="M201" s="1025">
        <v>0</v>
      </c>
      <c r="N201" s="1032">
        <f t="shared" si="13"/>
        <v>1</v>
      </c>
      <c r="O201" s="1033">
        <f t="shared" si="14"/>
        <v>0.1</v>
      </c>
      <c r="P201" s="1031">
        <f t="shared" si="15"/>
        <v>1.7555871561243659E-3</v>
      </c>
    </row>
    <row r="202" spans="1:16">
      <c r="A202" s="887" t="s">
        <v>159</v>
      </c>
      <c r="B202" s="1034"/>
      <c r="C202" s="1023"/>
      <c r="D202" s="816">
        <v>0</v>
      </c>
      <c r="E202" s="816">
        <v>0</v>
      </c>
      <c r="F202" s="816">
        <v>0</v>
      </c>
      <c r="G202" s="1024">
        <v>0</v>
      </c>
      <c r="H202" s="1024">
        <v>0</v>
      </c>
      <c r="I202" s="1024">
        <v>0</v>
      </c>
      <c r="J202" s="816">
        <v>0</v>
      </c>
      <c r="K202" s="1023">
        <v>0</v>
      </c>
      <c r="L202" s="1023">
        <v>0</v>
      </c>
      <c r="M202" s="1025">
        <v>0</v>
      </c>
      <c r="N202" s="1032">
        <f t="shared" si="13"/>
        <v>0</v>
      </c>
      <c r="O202" s="1033">
        <f t="shared" si="14"/>
        <v>0</v>
      </c>
      <c r="P202" s="1031">
        <f t="shared" si="15"/>
        <v>0</v>
      </c>
    </row>
    <row r="203" spans="1:16">
      <c r="A203" s="937" t="s">
        <v>160</v>
      </c>
      <c r="B203" s="1034"/>
      <c r="C203" s="1023"/>
      <c r="D203" s="816">
        <v>33</v>
      </c>
      <c r="E203" s="816">
        <v>44</v>
      </c>
      <c r="F203" s="816">
        <v>31</v>
      </c>
      <c r="G203" s="1024">
        <v>41</v>
      </c>
      <c r="H203" s="1024">
        <v>50</v>
      </c>
      <c r="I203" s="1024">
        <v>35</v>
      </c>
      <c r="J203" s="816">
        <v>52</v>
      </c>
      <c r="K203" s="1023">
        <v>20</v>
      </c>
      <c r="L203" s="1023">
        <v>15</v>
      </c>
      <c r="M203" s="1025">
        <v>9</v>
      </c>
      <c r="N203" s="1032">
        <f t="shared" si="13"/>
        <v>330</v>
      </c>
      <c r="O203" s="1033">
        <f t="shared" si="14"/>
        <v>33</v>
      </c>
      <c r="P203" s="1031">
        <f t="shared" si="15"/>
        <v>0.57934376152104072</v>
      </c>
    </row>
    <row r="204" spans="1:16">
      <c r="A204" s="937" t="s">
        <v>161</v>
      </c>
      <c r="B204" s="1034"/>
      <c r="C204" s="1023"/>
      <c r="D204" s="816">
        <v>0</v>
      </c>
      <c r="E204" s="816">
        <v>0</v>
      </c>
      <c r="F204" s="816">
        <v>0</v>
      </c>
      <c r="G204" s="1024">
        <v>0</v>
      </c>
      <c r="H204" s="1024">
        <v>0</v>
      </c>
      <c r="I204" s="1024">
        <v>0</v>
      </c>
      <c r="J204" s="816">
        <v>0</v>
      </c>
      <c r="K204" s="1023">
        <v>0</v>
      </c>
      <c r="L204" s="1023">
        <v>0</v>
      </c>
      <c r="M204" s="1025">
        <v>0</v>
      </c>
      <c r="N204" s="1032">
        <f t="shared" si="13"/>
        <v>0</v>
      </c>
      <c r="O204" s="1033">
        <f t="shared" si="14"/>
        <v>0</v>
      </c>
      <c r="P204" s="1031">
        <f t="shared" si="15"/>
        <v>0</v>
      </c>
    </row>
    <row r="205" spans="1:16">
      <c r="A205" s="937" t="s">
        <v>162</v>
      </c>
      <c r="B205" s="1034"/>
      <c r="C205" s="1023"/>
      <c r="D205" s="816">
        <v>0</v>
      </c>
      <c r="E205" s="816">
        <v>0</v>
      </c>
      <c r="F205" s="816">
        <v>0</v>
      </c>
      <c r="G205" s="1024">
        <v>0</v>
      </c>
      <c r="H205" s="1024">
        <v>0</v>
      </c>
      <c r="I205" s="1024">
        <v>0</v>
      </c>
      <c r="J205" s="816">
        <v>0</v>
      </c>
      <c r="K205" s="1023">
        <v>0</v>
      </c>
      <c r="L205" s="1023">
        <v>2</v>
      </c>
      <c r="M205" s="1025">
        <v>1</v>
      </c>
      <c r="N205" s="1032">
        <f t="shared" si="13"/>
        <v>3</v>
      </c>
      <c r="O205" s="1033">
        <f t="shared" si="14"/>
        <v>0.3</v>
      </c>
      <c r="P205" s="1031">
        <f t="shared" si="15"/>
        <v>5.2667614683730973E-3</v>
      </c>
    </row>
    <row r="206" spans="1:16" ht="14.25" customHeight="1">
      <c r="A206" s="887" t="s">
        <v>163</v>
      </c>
      <c r="B206" s="1034"/>
      <c r="C206" s="1023"/>
      <c r="D206" s="816">
        <v>0</v>
      </c>
      <c r="E206" s="816">
        <v>11</v>
      </c>
      <c r="F206" s="816">
        <v>0</v>
      </c>
      <c r="G206" s="1024">
        <v>0</v>
      </c>
      <c r="H206" s="1024">
        <v>2</v>
      </c>
      <c r="I206" s="1024">
        <v>2</v>
      </c>
      <c r="J206" s="816">
        <v>0</v>
      </c>
      <c r="K206" s="1023">
        <v>1</v>
      </c>
      <c r="L206" s="1023">
        <v>4</v>
      </c>
      <c r="M206" s="1025">
        <v>10</v>
      </c>
      <c r="N206" s="1032">
        <f t="shared" si="13"/>
        <v>30</v>
      </c>
      <c r="O206" s="1033">
        <f t="shared" si="14"/>
        <v>3</v>
      </c>
      <c r="P206" s="1031">
        <f t="shared" si="15"/>
        <v>5.2667614683730976E-2</v>
      </c>
    </row>
    <row r="207" spans="1:16">
      <c r="A207" s="887" t="s">
        <v>164</v>
      </c>
      <c r="B207" s="1034"/>
      <c r="C207" s="1023"/>
      <c r="D207" s="816">
        <v>0</v>
      </c>
      <c r="E207" s="816">
        <v>0</v>
      </c>
      <c r="F207" s="816">
        <v>0</v>
      </c>
      <c r="G207" s="1024">
        <v>0</v>
      </c>
      <c r="H207" s="1024">
        <v>0</v>
      </c>
      <c r="I207" s="1024">
        <v>0</v>
      </c>
      <c r="J207" s="816">
        <v>0</v>
      </c>
      <c r="K207" s="1023">
        <v>0</v>
      </c>
      <c r="L207" s="1023">
        <v>0</v>
      </c>
      <c r="M207" s="1025">
        <v>0</v>
      </c>
      <c r="N207" s="1032">
        <f t="shared" si="13"/>
        <v>0</v>
      </c>
      <c r="O207" s="1033">
        <f t="shared" si="14"/>
        <v>0</v>
      </c>
      <c r="P207" s="1031">
        <f t="shared" si="15"/>
        <v>0</v>
      </c>
    </row>
    <row r="208" spans="1:16">
      <c r="A208" s="887" t="s">
        <v>165</v>
      </c>
      <c r="B208" s="1034"/>
      <c r="C208" s="1023"/>
      <c r="D208" s="816">
        <v>2</v>
      </c>
      <c r="E208" s="816">
        <v>0</v>
      </c>
      <c r="F208" s="816">
        <v>1</v>
      </c>
      <c r="G208" s="1024">
        <v>2</v>
      </c>
      <c r="H208" s="1024">
        <v>0</v>
      </c>
      <c r="I208" s="1024">
        <v>0</v>
      </c>
      <c r="J208" s="816">
        <v>0</v>
      </c>
      <c r="K208" s="1023">
        <v>1</v>
      </c>
      <c r="L208" s="1023">
        <v>0</v>
      </c>
      <c r="M208" s="1025">
        <v>0</v>
      </c>
      <c r="N208" s="1032">
        <f t="shared" si="13"/>
        <v>6</v>
      </c>
      <c r="O208" s="1033">
        <f t="shared" si="14"/>
        <v>0.6</v>
      </c>
      <c r="P208" s="1031">
        <f t="shared" si="15"/>
        <v>1.0533522936746195E-2</v>
      </c>
    </row>
    <row r="209" spans="1:16">
      <c r="A209" s="887" t="s">
        <v>166</v>
      </c>
      <c r="B209" s="1034"/>
      <c r="C209" s="1023"/>
      <c r="D209" s="816">
        <v>7</v>
      </c>
      <c r="E209" s="816">
        <v>14</v>
      </c>
      <c r="F209" s="816">
        <v>10</v>
      </c>
      <c r="G209" s="1024">
        <v>11</v>
      </c>
      <c r="H209" s="1024">
        <v>2</v>
      </c>
      <c r="I209" s="1024">
        <v>14</v>
      </c>
      <c r="J209" s="816">
        <v>12</v>
      </c>
      <c r="K209" s="1023">
        <v>8</v>
      </c>
      <c r="L209" s="1023">
        <v>6</v>
      </c>
      <c r="M209" s="1025">
        <v>16</v>
      </c>
      <c r="N209" s="1032">
        <f t="shared" si="13"/>
        <v>100</v>
      </c>
      <c r="O209" s="1033">
        <f t="shared" si="14"/>
        <v>10</v>
      </c>
      <c r="P209" s="1031">
        <f t="shared" si="15"/>
        <v>0.17555871561243658</v>
      </c>
    </row>
    <row r="210" spans="1:16">
      <c r="A210" s="937" t="s">
        <v>167</v>
      </c>
      <c r="B210" s="1034"/>
      <c r="C210" s="1023"/>
      <c r="D210" s="816">
        <v>242</v>
      </c>
      <c r="E210" s="816">
        <v>197</v>
      </c>
      <c r="F210" s="816">
        <v>293</v>
      </c>
      <c r="G210" s="1024">
        <v>304</v>
      </c>
      <c r="H210" s="1024">
        <v>268</v>
      </c>
      <c r="I210" s="1024">
        <v>285</v>
      </c>
      <c r="J210" s="816">
        <v>266</v>
      </c>
      <c r="K210" s="1023">
        <v>169</v>
      </c>
      <c r="L210" s="1023">
        <v>172</v>
      </c>
      <c r="M210" s="1025">
        <v>197</v>
      </c>
      <c r="N210" s="1032">
        <f t="shared" si="13"/>
        <v>2393</v>
      </c>
      <c r="O210" s="1033">
        <f t="shared" si="14"/>
        <v>239.3</v>
      </c>
      <c r="P210" s="1031">
        <f t="shared" si="15"/>
        <v>4.2011200646056075</v>
      </c>
    </row>
    <row r="211" spans="1:16">
      <c r="A211" s="937" t="s">
        <v>458</v>
      </c>
      <c r="B211" s="1034"/>
      <c r="C211" s="1023"/>
      <c r="D211" s="816">
        <v>1</v>
      </c>
      <c r="E211" s="816">
        <v>4</v>
      </c>
      <c r="F211" s="816">
        <v>0</v>
      </c>
      <c r="G211" s="1024">
        <v>0</v>
      </c>
      <c r="H211" s="1024">
        <v>0</v>
      </c>
      <c r="I211" s="1024">
        <v>0</v>
      </c>
      <c r="J211" s="816">
        <v>0</v>
      </c>
      <c r="K211" s="1023">
        <v>0</v>
      </c>
      <c r="L211" s="1023">
        <v>0</v>
      </c>
      <c r="M211" s="1025">
        <v>0</v>
      </c>
      <c r="N211" s="1032">
        <f t="shared" si="13"/>
        <v>5</v>
      </c>
      <c r="O211" s="1033">
        <f t="shared" si="14"/>
        <v>0.5</v>
      </c>
      <c r="P211" s="1031">
        <f t="shared" si="15"/>
        <v>8.7779357806218282E-3</v>
      </c>
    </row>
    <row r="212" spans="1:16">
      <c r="A212" s="937" t="s">
        <v>476</v>
      </c>
      <c r="B212" s="1034"/>
      <c r="C212" s="1023"/>
      <c r="D212" s="816">
        <v>0</v>
      </c>
      <c r="E212" s="816">
        <v>0</v>
      </c>
      <c r="F212" s="816">
        <v>0</v>
      </c>
      <c r="G212" s="1024">
        <v>0</v>
      </c>
      <c r="H212" s="1024">
        <v>0</v>
      </c>
      <c r="I212" s="1024">
        <v>0</v>
      </c>
      <c r="J212" s="816">
        <v>0</v>
      </c>
      <c r="K212" s="1023">
        <v>1</v>
      </c>
      <c r="L212" s="1023">
        <v>0</v>
      </c>
      <c r="M212" s="1025">
        <v>1</v>
      </c>
      <c r="N212" s="1032">
        <f t="shared" si="13"/>
        <v>2</v>
      </c>
      <c r="O212" s="1033">
        <f t="shared" si="14"/>
        <v>0.2</v>
      </c>
      <c r="P212" s="1031">
        <f t="shared" si="15"/>
        <v>3.5111743122487318E-3</v>
      </c>
    </row>
    <row r="213" spans="1:16">
      <c r="A213" s="887" t="s">
        <v>168</v>
      </c>
      <c r="B213" s="1034"/>
      <c r="C213" s="1023"/>
      <c r="D213" s="816">
        <v>0</v>
      </c>
      <c r="E213" s="816">
        <v>0</v>
      </c>
      <c r="F213" s="816">
        <v>0</v>
      </c>
      <c r="G213" s="1024">
        <v>0</v>
      </c>
      <c r="H213" s="1024">
        <v>0</v>
      </c>
      <c r="I213" s="1024">
        <v>0</v>
      </c>
      <c r="J213" s="816">
        <v>0</v>
      </c>
      <c r="K213" s="1023">
        <v>0</v>
      </c>
      <c r="L213" s="1023">
        <v>0</v>
      </c>
      <c r="M213" s="1025">
        <v>0</v>
      </c>
      <c r="N213" s="1032">
        <f t="shared" si="13"/>
        <v>0</v>
      </c>
      <c r="O213" s="1033">
        <f t="shared" si="14"/>
        <v>0</v>
      </c>
      <c r="P213" s="1031">
        <f t="shared" si="15"/>
        <v>0</v>
      </c>
    </row>
    <row r="214" spans="1:16">
      <c r="A214" s="887" t="s">
        <v>169</v>
      </c>
      <c r="B214" s="1034"/>
      <c r="C214" s="1023"/>
      <c r="D214" s="816">
        <v>0</v>
      </c>
      <c r="E214" s="816">
        <v>0</v>
      </c>
      <c r="F214" s="816">
        <v>0</v>
      </c>
      <c r="G214" s="1024">
        <v>0</v>
      </c>
      <c r="H214" s="1024">
        <v>0</v>
      </c>
      <c r="I214" s="1024">
        <v>0</v>
      </c>
      <c r="J214" s="816">
        <v>0</v>
      </c>
      <c r="K214" s="1023">
        <v>0</v>
      </c>
      <c r="L214" s="1023">
        <v>0</v>
      </c>
      <c r="M214" s="1025">
        <v>0</v>
      </c>
      <c r="N214" s="1032">
        <f t="shared" si="13"/>
        <v>0</v>
      </c>
      <c r="O214" s="1033">
        <f t="shared" si="14"/>
        <v>0</v>
      </c>
      <c r="P214" s="1031">
        <f t="shared" si="15"/>
        <v>0</v>
      </c>
    </row>
    <row r="215" spans="1:16">
      <c r="A215" s="937" t="s">
        <v>431</v>
      </c>
      <c r="B215" s="1034"/>
      <c r="C215" s="1023"/>
      <c r="D215" s="816">
        <v>0</v>
      </c>
      <c r="E215" s="816">
        <v>4</v>
      </c>
      <c r="F215" s="816">
        <v>0</v>
      </c>
      <c r="G215" s="1024">
        <v>1</v>
      </c>
      <c r="H215" s="1024">
        <v>1</v>
      </c>
      <c r="I215" s="1024">
        <v>2</v>
      </c>
      <c r="J215" s="816">
        <v>1</v>
      </c>
      <c r="K215" s="1023">
        <v>6</v>
      </c>
      <c r="L215" s="1023">
        <v>16</v>
      </c>
      <c r="M215" s="1025">
        <v>12</v>
      </c>
      <c r="N215" s="1032">
        <f t="shared" si="13"/>
        <v>43</v>
      </c>
      <c r="O215" s="1033">
        <f t="shared" si="14"/>
        <v>4.3</v>
      </c>
      <c r="P215" s="1031">
        <f t="shared" si="15"/>
        <v>7.5490247713347725E-2</v>
      </c>
    </row>
    <row r="216" spans="1:16">
      <c r="A216" s="887" t="s">
        <v>170</v>
      </c>
      <c r="B216" s="1034"/>
      <c r="C216" s="1023"/>
      <c r="D216" s="816">
        <v>0</v>
      </c>
      <c r="E216" s="816">
        <v>0</v>
      </c>
      <c r="F216" s="816">
        <v>1</v>
      </c>
      <c r="G216" s="1024">
        <v>1</v>
      </c>
      <c r="H216" s="1024">
        <v>1</v>
      </c>
      <c r="I216" s="1024">
        <v>4</v>
      </c>
      <c r="J216" s="816">
        <v>3</v>
      </c>
      <c r="K216" s="1023">
        <v>4</v>
      </c>
      <c r="L216" s="1023">
        <v>4</v>
      </c>
      <c r="M216" s="1025">
        <v>2</v>
      </c>
      <c r="N216" s="1032">
        <f t="shared" si="13"/>
        <v>20</v>
      </c>
      <c r="O216" s="1033">
        <f t="shared" si="14"/>
        <v>2</v>
      </c>
      <c r="P216" s="1031">
        <f t="shared" si="15"/>
        <v>3.5111743122487313E-2</v>
      </c>
    </row>
    <row r="217" spans="1:16">
      <c r="A217" s="937" t="s">
        <v>171</v>
      </c>
      <c r="B217" s="1034"/>
      <c r="C217" s="1023"/>
      <c r="D217" s="816">
        <v>0</v>
      </c>
      <c r="E217" s="816">
        <v>0</v>
      </c>
      <c r="F217" s="816">
        <v>0</v>
      </c>
      <c r="G217" s="1024">
        <v>0</v>
      </c>
      <c r="H217" s="1024">
        <v>0</v>
      </c>
      <c r="I217" s="1024">
        <v>0</v>
      </c>
      <c r="J217" s="816">
        <v>0</v>
      </c>
      <c r="K217" s="1023">
        <v>0</v>
      </c>
      <c r="L217" s="1023">
        <v>0</v>
      </c>
      <c r="M217" s="1025">
        <v>0</v>
      </c>
      <c r="N217" s="1032">
        <f t="shared" si="13"/>
        <v>0</v>
      </c>
      <c r="O217" s="1033">
        <f t="shared" si="14"/>
        <v>0</v>
      </c>
      <c r="P217" s="1031">
        <f t="shared" si="15"/>
        <v>0</v>
      </c>
    </row>
    <row r="218" spans="1:16">
      <c r="A218" s="887" t="s">
        <v>172</v>
      </c>
      <c r="B218" s="1034"/>
      <c r="C218" s="1023"/>
      <c r="D218" s="816">
        <v>14</v>
      </c>
      <c r="E218" s="816">
        <v>14</v>
      </c>
      <c r="F218" s="816">
        <v>9</v>
      </c>
      <c r="G218" s="1024">
        <v>10</v>
      </c>
      <c r="H218" s="1024">
        <v>8</v>
      </c>
      <c r="I218" s="1024">
        <v>18</v>
      </c>
      <c r="J218" s="816">
        <v>13</v>
      </c>
      <c r="K218" s="1023">
        <v>17</v>
      </c>
      <c r="L218" s="1023">
        <v>35</v>
      </c>
      <c r="M218" s="1025">
        <v>35</v>
      </c>
      <c r="N218" s="1032">
        <f t="shared" si="13"/>
        <v>173</v>
      </c>
      <c r="O218" s="1033">
        <f t="shared" si="14"/>
        <v>17.3</v>
      </c>
      <c r="P218" s="1031">
        <f t="shared" si="15"/>
        <v>0.30371657800951524</v>
      </c>
    </row>
    <row r="219" spans="1:16">
      <c r="A219" s="887" t="s">
        <v>173</v>
      </c>
      <c r="B219" s="1034"/>
      <c r="C219" s="1023"/>
      <c r="D219" s="816">
        <v>0</v>
      </c>
      <c r="E219" s="816">
        <v>1</v>
      </c>
      <c r="F219" s="816">
        <v>0</v>
      </c>
      <c r="G219" s="1024">
        <v>0</v>
      </c>
      <c r="H219" s="1024">
        <v>0</v>
      </c>
      <c r="I219" s="1024">
        <v>0</v>
      </c>
      <c r="J219" s="816">
        <v>0</v>
      </c>
      <c r="K219" s="1023">
        <v>0</v>
      </c>
      <c r="L219" s="1023">
        <v>0</v>
      </c>
      <c r="M219" s="1025">
        <v>0</v>
      </c>
      <c r="N219" s="1032">
        <f t="shared" ref="N219:N259" si="16">SUM(B219:M219)</f>
        <v>1</v>
      </c>
      <c r="O219" s="1033">
        <f t="shared" ref="O219:O259" si="17">AVERAGE(B219:M219)</f>
        <v>0.1</v>
      </c>
      <c r="P219" s="1031">
        <f t="shared" si="15"/>
        <v>1.7555871561243659E-3</v>
      </c>
    </row>
    <row r="220" spans="1:16">
      <c r="A220" s="887" t="s">
        <v>174</v>
      </c>
      <c r="B220" s="1034"/>
      <c r="C220" s="1023"/>
      <c r="D220" s="816">
        <v>0</v>
      </c>
      <c r="E220" s="816">
        <v>0</v>
      </c>
      <c r="F220" s="816">
        <v>0</v>
      </c>
      <c r="G220" s="1024">
        <v>0</v>
      </c>
      <c r="H220" s="1024">
        <v>0</v>
      </c>
      <c r="I220" s="1024">
        <v>0</v>
      </c>
      <c r="J220" s="816">
        <v>0</v>
      </c>
      <c r="K220" s="1023">
        <v>0</v>
      </c>
      <c r="L220" s="1023">
        <v>0</v>
      </c>
      <c r="M220" s="1025">
        <v>0</v>
      </c>
      <c r="N220" s="1032">
        <f t="shared" si="16"/>
        <v>0</v>
      </c>
      <c r="O220" s="1033">
        <f t="shared" si="17"/>
        <v>0</v>
      </c>
      <c r="P220" s="1031">
        <f t="shared" si="15"/>
        <v>0</v>
      </c>
    </row>
    <row r="221" spans="1:16">
      <c r="A221" s="887" t="s">
        <v>505</v>
      </c>
      <c r="B221" s="1034"/>
      <c r="C221" s="1023"/>
      <c r="D221" s="816">
        <v>0</v>
      </c>
      <c r="E221" s="816">
        <v>0</v>
      </c>
      <c r="F221" s="816">
        <v>0</v>
      </c>
      <c r="G221" s="1024">
        <v>0</v>
      </c>
      <c r="H221" s="1024">
        <v>0</v>
      </c>
      <c r="I221" s="1024">
        <v>0</v>
      </c>
      <c r="J221" s="816">
        <v>1</v>
      </c>
      <c r="K221" s="1023">
        <v>0</v>
      </c>
      <c r="L221" s="1023">
        <v>0</v>
      </c>
      <c r="M221" s="1025">
        <v>0</v>
      </c>
      <c r="N221" s="1032">
        <f t="shared" si="16"/>
        <v>1</v>
      </c>
      <c r="O221" s="1033">
        <f t="shared" si="17"/>
        <v>0.1</v>
      </c>
      <c r="P221" s="1031">
        <f t="shared" si="15"/>
        <v>1.7555871561243659E-3</v>
      </c>
    </row>
    <row r="222" spans="1:16">
      <c r="A222" s="887" t="s">
        <v>175</v>
      </c>
      <c r="B222" s="1034"/>
      <c r="C222" s="1023"/>
      <c r="D222" s="816">
        <v>13</v>
      </c>
      <c r="E222" s="816">
        <v>21</v>
      </c>
      <c r="F222" s="816">
        <v>28</v>
      </c>
      <c r="G222" s="1024">
        <v>21</v>
      </c>
      <c r="H222" s="1024">
        <v>17</v>
      </c>
      <c r="I222" s="1024">
        <v>16</v>
      </c>
      <c r="J222" s="816">
        <v>19</v>
      </c>
      <c r="K222" s="1023">
        <v>16</v>
      </c>
      <c r="L222" s="1023">
        <v>14</v>
      </c>
      <c r="M222" s="1025">
        <v>23</v>
      </c>
      <c r="N222" s="1032">
        <f t="shared" si="16"/>
        <v>188</v>
      </c>
      <c r="O222" s="1033">
        <f t="shared" si="17"/>
        <v>18.8</v>
      </c>
      <c r="P222" s="1031">
        <f t="shared" si="15"/>
        <v>0.33005038535138076</v>
      </c>
    </row>
    <row r="223" spans="1:16">
      <c r="A223" s="887" t="s">
        <v>459</v>
      </c>
      <c r="B223" s="1034"/>
      <c r="C223" s="1023"/>
      <c r="D223" s="816">
        <v>0</v>
      </c>
      <c r="E223" s="816">
        <v>4</v>
      </c>
      <c r="F223" s="816">
        <v>1</v>
      </c>
      <c r="G223" s="1024">
        <v>1</v>
      </c>
      <c r="H223" s="1024">
        <v>0</v>
      </c>
      <c r="I223" s="1024">
        <v>0</v>
      </c>
      <c r="J223" s="816">
        <v>0</v>
      </c>
      <c r="K223" s="1023">
        <v>0</v>
      </c>
      <c r="L223" s="1023">
        <v>0</v>
      </c>
      <c r="M223" s="1025">
        <v>1</v>
      </c>
      <c r="N223" s="1032">
        <f t="shared" si="16"/>
        <v>7</v>
      </c>
      <c r="O223" s="1033">
        <f t="shared" si="17"/>
        <v>0.7</v>
      </c>
      <c r="P223" s="1031">
        <f t="shared" si="15"/>
        <v>1.2289110092870561E-2</v>
      </c>
    </row>
    <row r="224" spans="1:16">
      <c r="A224" s="887" t="s">
        <v>176</v>
      </c>
      <c r="B224" s="1034"/>
      <c r="C224" s="1023"/>
      <c r="D224" s="816">
        <v>23</v>
      </c>
      <c r="E224" s="816">
        <v>11</v>
      </c>
      <c r="F224" s="816">
        <v>24</v>
      </c>
      <c r="G224" s="1024">
        <v>17</v>
      </c>
      <c r="H224" s="1024">
        <v>19</v>
      </c>
      <c r="I224" s="1024">
        <v>21</v>
      </c>
      <c r="J224" s="816">
        <v>23</v>
      </c>
      <c r="K224" s="1023">
        <v>15</v>
      </c>
      <c r="L224" s="1023">
        <v>16</v>
      </c>
      <c r="M224" s="1025">
        <v>20</v>
      </c>
      <c r="N224" s="1032">
        <f t="shared" si="16"/>
        <v>189</v>
      </c>
      <c r="O224" s="1033">
        <f t="shared" si="17"/>
        <v>18.899999999999999</v>
      </c>
      <c r="P224" s="1031">
        <f t="shared" si="15"/>
        <v>0.3318059725075051</v>
      </c>
    </row>
    <row r="225" spans="1:16">
      <c r="A225" s="937" t="s">
        <v>177</v>
      </c>
      <c r="B225" s="1034"/>
      <c r="C225" s="1023"/>
      <c r="D225" s="816">
        <v>0</v>
      </c>
      <c r="E225" s="816">
        <v>0</v>
      </c>
      <c r="F225" s="816">
        <v>0</v>
      </c>
      <c r="G225" s="1024">
        <v>0</v>
      </c>
      <c r="H225" s="1024">
        <v>1</v>
      </c>
      <c r="I225" s="1024">
        <v>1</v>
      </c>
      <c r="J225" s="816">
        <v>6</v>
      </c>
      <c r="K225" s="1023">
        <v>1</v>
      </c>
      <c r="L225" s="1023">
        <v>0</v>
      </c>
      <c r="M225" s="1025">
        <v>2</v>
      </c>
      <c r="N225" s="1032">
        <f t="shared" si="16"/>
        <v>11</v>
      </c>
      <c r="O225" s="1033">
        <f t="shared" si="17"/>
        <v>1.1000000000000001</v>
      </c>
      <c r="P225" s="1031">
        <f t="shared" si="15"/>
        <v>1.9311458717368023E-2</v>
      </c>
    </row>
    <row r="226" spans="1:16">
      <c r="A226" s="937" t="s">
        <v>509</v>
      </c>
      <c r="B226" s="1034"/>
      <c r="C226" s="1023"/>
      <c r="D226" s="816">
        <v>0</v>
      </c>
      <c r="E226" s="816">
        <v>0</v>
      </c>
      <c r="F226" s="816">
        <v>0</v>
      </c>
      <c r="G226" s="1024">
        <v>0</v>
      </c>
      <c r="H226" s="1024">
        <v>0</v>
      </c>
      <c r="I226" s="1024">
        <v>0</v>
      </c>
      <c r="J226" s="816">
        <v>0</v>
      </c>
      <c r="K226" s="1023">
        <v>0</v>
      </c>
      <c r="L226" s="1023">
        <v>0</v>
      </c>
      <c r="M226" s="1025">
        <v>0</v>
      </c>
      <c r="N226" s="1032">
        <f t="shared" si="16"/>
        <v>0</v>
      </c>
      <c r="O226" s="1033">
        <f t="shared" si="17"/>
        <v>0</v>
      </c>
      <c r="P226" s="1031">
        <f t="shared" si="15"/>
        <v>0</v>
      </c>
    </row>
    <row r="227" spans="1:16">
      <c r="A227" s="937" t="s">
        <v>460</v>
      </c>
      <c r="B227" s="1034"/>
      <c r="C227" s="1023"/>
      <c r="D227" s="816">
        <v>0</v>
      </c>
      <c r="E227" s="816">
        <v>0</v>
      </c>
      <c r="F227" s="816">
        <v>0</v>
      </c>
      <c r="G227" s="1024">
        <v>0</v>
      </c>
      <c r="H227" s="1024">
        <v>0</v>
      </c>
      <c r="I227" s="1024">
        <v>1</v>
      </c>
      <c r="J227" s="816">
        <v>5</v>
      </c>
      <c r="K227" s="1023">
        <v>3</v>
      </c>
      <c r="L227" s="1023">
        <v>0</v>
      </c>
      <c r="M227" s="1025">
        <v>0</v>
      </c>
      <c r="N227" s="1032">
        <f t="shared" si="16"/>
        <v>9</v>
      </c>
      <c r="O227" s="1033">
        <f t="shared" si="17"/>
        <v>0.9</v>
      </c>
      <c r="P227" s="1031">
        <f t="shared" si="15"/>
        <v>1.5800284405119294E-2</v>
      </c>
    </row>
    <row r="228" spans="1:16">
      <c r="A228" s="937" t="s">
        <v>538</v>
      </c>
      <c r="B228" s="1034"/>
      <c r="C228" s="1023"/>
      <c r="D228" s="816">
        <v>0</v>
      </c>
      <c r="E228" s="1024">
        <v>0</v>
      </c>
      <c r="F228" s="1024">
        <v>0</v>
      </c>
      <c r="G228" s="1024">
        <v>0</v>
      </c>
      <c r="H228" s="1024">
        <v>0</v>
      </c>
      <c r="I228" s="1024">
        <v>0</v>
      </c>
      <c r="J228" s="1024">
        <v>0</v>
      </c>
      <c r="K228" s="1023">
        <v>0</v>
      </c>
      <c r="L228" s="1023">
        <v>0</v>
      </c>
      <c r="M228" s="1025">
        <v>0</v>
      </c>
      <c r="N228" s="1032">
        <f>SUM(B228:M228)</f>
        <v>0</v>
      </c>
      <c r="O228" s="1033">
        <f t="shared" ref="O228" si="18">AVERAGE(B228:M228)</f>
        <v>0</v>
      </c>
      <c r="P228" s="1031">
        <f t="shared" si="15"/>
        <v>0</v>
      </c>
    </row>
    <row r="229" spans="1:16">
      <c r="A229" s="937" t="s">
        <v>465</v>
      </c>
      <c r="B229" s="1034"/>
      <c r="C229" s="1023"/>
      <c r="D229" s="816">
        <v>0</v>
      </c>
      <c r="E229" s="816">
        <v>0</v>
      </c>
      <c r="F229" s="816">
        <v>0</v>
      </c>
      <c r="G229" s="1024">
        <v>0</v>
      </c>
      <c r="H229" s="1024">
        <v>0</v>
      </c>
      <c r="I229" s="1024">
        <v>0</v>
      </c>
      <c r="J229" s="816">
        <v>0</v>
      </c>
      <c r="K229" s="1023">
        <v>0</v>
      </c>
      <c r="L229" s="1023">
        <v>0</v>
      </c>
      <c r="M229" s="1025">
        <v>0</v>
      </c>
      <c r="N229" s="1032">
        <f t="shared" si="16"/>
        <v>0</v>
      </c>
      <c r="O229" s="1033">
        <f t="shared" si="17"/>
        <v>0</v>
      </c>
      <c r="P229" s="1031">
        <f t="shared" si="15"/>
        <v>0</v>
      </c>
    </row>
    <row r="230" spans="1:16">
      <c r="A230" s="937" t="s">
        <v>477</v>
      </c>
      <c r="B230" s="1034"/>
      <c r="C230" s="1023"/>
      <c r="D230" s="816">
        <v>0</v>
      </c>
      <c r="E230" s="816">
        <v>0</v>
      </c>
      <c r="F230" s="816">
        <v>0</v>
      </c>
      <c r="G230" s="1024">
        <v>0</v>
      </c>
      <c r="H230" s="1024">
        <v>0</v>
      </c>
      <c r="I230" s="1024">
        <v>0</v>
      </c>
      <c r="J230" s="816">
        <v>0</v>
      </c>
      <c r="K230" s="1023">
        <v>0</v>
      </c>
      <c r="L230" s="1023">
        <v>0</v>
      </c>
      <c r="M230" s="1025">
        <v>2</v>
      </c>
      <c r="N230" s="1032">
        <f t="shared" si="16"/>
        <v>2</v>
      </c>
      <c r="O230" s="1033">
        <f t="shared" si="17"/>
        <v>0.2</v>
      </c>
      <c r="P230" s="1031">
        <f t="shared" si="15"/>
        <v>3.5111743122487318E-3</v>
      </c>
    </row>
    <row r="231" spans="1:16">
      <c r="A231" s="937" t="s">
        <v>418</v>
      </c>
      <c r="B231" s="1034"/>
      <c r="C231" s="1023"/>
      <c r="D231" s="816">
        <v>3</v>
      </c>
      <c r="E231" s="816">
        <v>4</v>
      </c>
      <c r="F231" s="816">
        <v>0</v>
      </c>
      <c r="G231" s="1024">
        <v>4</v>
      </c>
      <c r="H231" s="1024">
        <v>2</v>
      </c>
      <c r="I231" s="1024">
        <v>0</v>
      </c>
      <c r="J231" s="816">
        <v>5</v>
      </c>
      <c r="K231" s="1023">
        <v>3</v>
      </c>
      <c r="L231" s="1023">
        <v>1</v>
      </c>
      <c r="M231" s="1025">
        <v>7</v>
      </c>
      <c r="N231" s="1032">
        <f t="shared" si="16"/>
        <v>29</v>
      </c>
      <c r="O231" s="1033">
        <f t="shared" si="17"/>
        <v>2.9</v>
      </c>
      <c r="P231" s="1031">
        <f t="shared" si="15"/>
        <v>5.091202752760661E-2</v>
      </c>
    </row>
    <row r="232" spans="1:16">
      <c r="A232" s="887" t="s">
        <v>178</v>
      </c>
      <c r="B232" s="1034"/>
      <c r="C232" s="1023"/>
      <c r="D232" s="816">
        <v>2</v>
      </c>
      <c r="E232" s="816">
        <v>5</v>
      </c>
      <c r="F232" s="816">
        <v>1</v>
      </c>
      <c r="G232" s="1024">
        <v>1</v>
      </c>
      <c r="H232" s="1024">
        <v>0</v>
      </c>
      <c r="I232" s="1024">
        <v>2</v>
      </c>
      <c r="J232" s="816">
        <v>2</v>
      </c>
      <c r="K232" s="1023">
        <v>0</v>
      </c>
      <c r="L232" s="1023">
        <v>1</v>
      </c>
      <c r="M232" s="1025">
        <v>1</v>
      </c>
      <c r="N232" s="1032">
        <f t="shared" si="16"/>
        <v>15</v>
      </c>
      <c r="O232" s="1033">
        <f t="shared" si="17"/>
        <v>1.5</v>
      </c>
      <c r="P232" s="1031">
        <f t="shared" si="15"/>
        <v>2.6333807341865488E-2</v>
      </c>
    </row>
    <row r="233" spans="1:16">
      <c r="A233" s="887" t="s">
        <v>180</v>
      </c>
      <c r="B233" s="1034"/>
      <c r="C233" s="1023"/>
      <c r="D233" s="816">
        <v>11</v>
      </c>
      <c r="E233" s="816">
        <v>0</v>
      </c>
      <c r="F233" s="816">
        <v>2</v>
      </c>
      <c r="G233" s="1024">
        <v>2</v>
      </c>
      <c r="H233" s="1024">
        <v>11</v>
      </c>
      <c r="I233" s="1024">
        <v>5</v>
      </c>
      <c r="J233" s="816">
        <v>2</v>
      </c>
      <c r="K233" s="1023">
        <v>7</v>
      </c>
      <c r="L233" s="1023">
        <v>2</v>
      </c>
      <c r="M233" s="1025">
        <v>8</v>
      </c>
      <c r="N233" s="1032">
        <f t="shared" si="16"/>
        <v>50</v>
      </c>
      <c r="O233" s="1033">
        <f t="shared" si="17"/>
        <v>5</v>
      </c>
      <c r="P233" s="1031">
        <f t="shared" si="15"/>
        <v>8.7779357806218289E-2</v>
      </c>
    </row>
    <row r="234" spans="1:16">
      <c r="A234" s="887" t="s">
        <v>179</v>
      </c>
      <c r="B234" s="1034"/>
      <c r="C234" s="1023"/>
      <c r="D234" s="816">
        <v>0</v>
      </c>
      <c r="E234" s="816">
        <v>0</v>
      </c>
      <c r="F234" s="816">
        <v>0</v>
      </c>
      <c r="G234" s="1024">
        <v>0</v>
      </c>
      <c r="H234" s="1024">
        <v>0</v>
      </c>
      <c r="I234" s="1024">
        <v>0</v>
      </c>
      <c r="J234" s="816">
        <v>0</v>
      </c>
      <c r="K234" s="1023">
        <v>0</v>
      </c>
      <c r="L234" s="1023">
        <v>0</v>
      </c>
      <c r="M234" s="1025">
        <v>0</v>
      </c>
      <c r="N234" s="1032">
        <f t="shared" si="16"/>
        <v>0</v>
      </c>
      <c r="O234" s="1033">
        <f t="shared" si="17"/>
        <v>0</v>
      </c>
      <c r="P234" s="1031">
        <f t="shared" si="15"/>
        <v>0</v>
      </c>
    </row>
    <row r="235" spans="1:16">
      <c r="A235" s="887" t="s">
        <v>181</v>
      </c>
      <c r="B235" s="1034"/>
      <c r="C235" s="1023"/>
      <c r="D235" s="816">
        <v>4</v>
      </c>
      <c r="E235" s="816">
        <v>4</v>
      </c>
      <c r="F235" s="816">
        <v>2</v>
      </c>
      <c r="G235" s="1024">
        <v>6</v>
      </c>
      <c r="H235" s="1024">
        <v>11</v>
      </c>
      <c r="I235" s="1024">
        <v>5</v>
      </c>
      <c r="J235" s="816">
        <v>4</v>
      </c>
      <c r="K235" s="1023">
        <v>7</v>
      </c>
      <c r="L235" s="1023">
        <v>12</v>
      </c>
      <c r="M235" s="1025">
        <v>10</v>
      </c>
      <c r="N235" s="1032">
        <f t="shared" si="16"/>
        <v>65</v>
      </c>
      <c r="O235" s="1033">
        <f t="shared" si="17"/>
        <v>6.5</v>
      </c>
      <c r="P235" s="1031">
        <f t="shared" si="15"/>
        <v>0.11411316514808377</v>
      </c>
    </row>
    <row r="236" spans="1:16">
      <c r="A236" s="887" t="s">
        <v>182</v>
      </c>
      <c r="B236" s="1034"/>
      <c r="C236" s="1023"/>
      <c r="D236" s="816">
        <v>0</v>
      </c>
      <c r="E236" s="816">
        <v>0</v>
      </c>
      <c r="F236" s="816">
        <v>0</v>
      </c>
      <c r="G236" s="1024">
        <v>0</v>
      </c>
      <c r="H236" s="1024">
        <v>0</v>
      </c>
      <c r="I236" s="1024">
        <v>0</v>
      </c>
      <c r="J236" s="816">
        <v>0</v>
      </c>
      <c r="K236" s="1023">
        <v>0</v>
      </c>
      <c r="L236" s="1023">
        <v>0</v>
      </c>
      <c r="M236" s="1025">
        <v>2</v>
      </c>
      <c r="N236" s="1032">
        <f t="shared" si="16"/>
        <v>2</v>
      </c>
      <c r="O236" s="1033">
        <f t="shared" si="17"/>
        <v>0.2</v>
      </c>
      <c r="P236" s="1031">
        <f t="shared" si="15"/>
        <v>3.5111743122487318E-3</v>
      </c>
    </row>
    <row r="237" spans="1:16">
      <c r="A237" s="887" t="s">
        <v>510</v>
      </c>
      <c r="B237" s="1034"/>
      <c r="C237" s="1023"/>
      <c r="D237" s="816">
        <v>1</v>
      </c>
      <c r="E237" s="816">
        <v>3</v>
      </c>
      <c r="F237" s="816">
        <v>3</v>
      </c>
      <c r="G237" s="1024">
        <v>3</v>
      </c>
      <c r="H237" s="1024">
        <v>9</v>
      </c>
      <c r="I237" s="1024">
        <v>13</v>
      </c>
      <c r="J237" s="816">
        <v>0</v>
      </c>
      <c r="K237" s="1023">
        <v>0</v>
      </c>
      <c r="L237" s="1023">
        <v>0</v>
      </c>
      <c r="M237" s="1025">
        <v>0</v>
      </c>
      <c r="N237" s="1032">
        <f t="shared" si="16"/>
        <v>32</v>
      </c>
      <c r="O237" s="1033">
        <f t="shared" si="17"/>
        <v>3.2</v>
      </c>
      <c r="P237" s="1031">
        <f t="shared" si="15"/>
        <v>5.6178788995979709E-2</v>
      </c>
    </row>
    <row r="238" spans="1:16">
      <c r="A238" s="887" t="s">
        <v>183</v>
      </c>
      <c r="B238" s="1034"/>
      <c r="C238" s="1023"/>
      <c r="D238" s="816">
        <v>194</v>
      </c>
      <c r="E238" s="816">
        <v>149</v>
      </c>
      <c r="F238" s="816">
        <v>161</v>
      </c>
      <c r="G238" s="1024">
        <v>142</v>
      </c>
      <c r="H238" s="1024">
        <v>159</v>
      </c>
      <c r="I238" s="1024">
        <v>166</v>
      </c>
      <c r="J238" s="816">
        <v>176</v>
      </c>
      <c r="K238" s="1023">
        <v>151</v>
      </c>
      <c r="L238" s="1023">
        <v>131</v>
      </c>
      <c r="M238" s="1025">
        <v>162</v>
      </c>
      <c r="N238" s="1032">
        <f t="shared" si="16"/>
        <v>1591</v>
      </c>
      <c r="O238" s="1033">
        <f t="shared" si="17"/>
        <v>159.1</v>
      </c>
      <c r="P238" s="1031">
        <f t="shared" si="15"/>
        <v>2.7931391653938662</v>
      </c>
    </row>
    <row r="239" spans="1:16">
      <c r="A239" s="887" t="s">
        <v>184</v>
      </c>
      <c r="B239" s="1034"/>
      <c r="C239" s="1023"/>
      <c r="D239" s="816">
        <v>0</v>
      </c>
      <c r="E239" s="816">
        <v>0</v>
      </c>
      <c r="F239" s="816">
        <v>0</v>
      </c>
      <c r="G239" s="1024">
        <v>0</v>
      </c>
      <c r="H239" s="1024">
        <v>2</v>
      </c>
      <c r="I239" s="1024">
        <v>0</v>
      </c>
      <c r="J239" s="816">
        <v>0</v>
      </c>
      <c r="K239" s="1023">
        <v>0</v>
      </c>
      <c r="L239" s="1023">
        <v>0</v>
      </c>
      <c r="M239" s="1025">
        <v>2</v>
      </c>
      <c r="N239" s="1032">
        <f t="shared" si="16"/>
        <v>4</v>
      </c>
      <c r="O239" s="1033">
        <f t="shared" si="17"/>
        <v>0.4</v>
      </c>
      <c r="P239" s="1031">
        <f t="shared" si="15"/>
        <v>7.0223486244974636E-3</v>
      </c>
    </row>
    <row r="240" spans="1:16">
      <c r="A240" s="887" t="s">
        <v>185</v>
      </c>
      <c r="B240" s="1034"/>
      <c r="C240" s="1023"/>
      <c r="D240" s="816">
        <v>128</v>
      </c>
      <c r="E240" s="816">
        <v>25</v>
      </c>
      <c r="F240" s="816">
        <v>17</v>
      </c>
      <c r="G240" s="1024">
        <v>11</v>
      </c>
      <c r="H240" s="1024">
        <v>15</v>
      </c>
      <c r="I240" s="1024">
        <v>22</v>
      </c>
      <c r="J240" s="816">
        <v>16</v>
      </c>
      <c r="K240" s="1023">
        <v>23</v>
      </c>
      <c r="L240" s="1023">
        <v>16</v>
      </c>
      <c r="M240" s="1025">
        <v>28</v>
      </c>
      <c r="N240" s="1032">
        <f t="shared" si="16"/>
        <v>301</v>
      </c>
      <c r="O240" s="1033">
        <f t="shared" si="17"/>
        <v>30.1</v>
      </c>
      <c r="P240" s="1031">
        <f t="shared" si="15"/>
        <v>0.52843173399343413</v>
      </c>
    </row>
    <row r="241" spans="1:16">
      <c r="A241" s="887" t="s">
        <v>495</v>
      </c>
      <c r="B241" s="1034"/>
      <c r="C241" s="1023"/>
      <c r="D241" s="816">
        <v>0</v>
      </c>
      <c r="E241" s="816">
        <v>0</v>
      </c>
      <c r="F241" s="816">
        <v>0</v>
      </c>
      <c r="G241" s="1024">
        <v>0</v>
      </c>
      <c r="H241" s="1024">
        <v>0</v>
      </c>
      <c r="I241" s="1024">
        <v>0</v>
      </c>
      <c r="J241" s="816">
        <v>0</v>
      </c>
      <c r="K241" s="1023">
        <v>1</v>
      </c>
      <c r="L241" s="1023">
        <v>0</v>
      </c>
      <c r="M241" s="1025">
        <v>0</v>
      </c>
      <c r="N241" s="1032">
        <f t="shared" si="16"/>
        <v>1</v>
      </c>
      <c r="O241" s="1033">
        <f t="shared" si="17"/>
        <v>0.1</v>
      </c>
      <c r="P241" s="1031">
        <f t="shared" si="15"/>
        <v>1.7555871561243659E-3</v>
      </c>
    </row>
    <row r="242" spans="1:16">
      <c r="A242" s="887" t="s">
        <v>186</v>
      </c>
      <c r="B242" s="1034"/>
      <c r="C242" s="1023"/>
      <c r="D242" s="816">
        <v>7</v>
      </c>
      <c r="E242" s="816">
        <v>4</v>
      </c>
      <c r="F242" s="816">
        <v>7</v>
      </c>
      <c r="G242" s="1024">
        <v>17</v>
      </c>
      <c r="H242" s="1024">
        <v>19</v>
      </c>
      <c r="I242" s="1024">
        <v>6</v>
      </c>
      <c r="J242" s="816">
        <v>0</v>
      </c>
      <c r="K242" s="1023">
        <v>2</v>
      </c>
      <c r="L242" s="1023">
        <v>1</v>
      </c>
      <c r="M242" s="1025">
        <v>4</v>
      </c>
      <c r="N242" s="1032">
        <f t="shared" si="16"/>
        <v>67</v>
      </c>
      <c r="O242" s="1033">
        <f t="shared" si="17"/>
        <v>6.7</v>
      </c>
      <c r="P242" s="1031">
        <f t="shared" si="15"/>
        <v>0.1176243394603325</v>
      </c>
    </row>
    <row r="243" spans="1:16">
      <c r="A243" s="937" t="s">
        <v>187</v>
      </c>
      <c r="B243" s="1034"/>
      <c r="C243" s="1023"/>
      <c r="D243" s="816">
        <v>10</v>
      </c>
      <c r="E243" s="816">
        <v>9</v>
      </c>
      <c r="F243" s="816">
        <v>9</v>
      </c>
      <c r="G243" s="1024">
        <v>8</v>
      </c>
      <c r="H243" s="1024">
        <v>6</v>
      </c>
      <c r="I243" s="1024">
        <v>6</v>
      </c>
      <c r="J243" s="816">
        <v>10</v>
      </c>
      <c r="K243" s="1023">
        <v>12</v>
      </c>
      <c r="L243" s="1023">
        <v>13</v>
      </c>
      <c r="M243" s="1025">
        <v>18</v>
      </c>
      <c r="N243" s="1032">
        <f t="shared" si="16"/>
        <v>101</v>
      </c>
      <c r="O243" s="1033">
        <f t="shared" si="17"/>
        <v>10.1</v>
      </c>
      <c r="P243" s="1031">
        <f t="shared" si="15"/>
        <v>0.17731430276856094</v>
      </c>
    </row>
    <row r="244" spans="1:16">
      <c r="A244" s="937" t="s">
        <v>188</v>
      </c>
      <c r="B244" s="1034"/>
      <c r="C244" s="1023"/>
      <c r="D244" s="816">
        <v>0</v>
      </c>
      <c r="E244" s="816">
        <v>3</v>
      </c>
      <c r="F244" s="816">
        <v>3</v>
      </c>
      <c r="G244" s="1024">
        <v>4</v>
      </c>
      <c r="H244" s="1024">
        <v>1</v>
      </c>
      <c r="I244" s="1024">
        <v>0</v>
      </c>
      <c r="J244" s="816">
        <v>9</v>
      </c>
      <c r="K244" s="1023">
        <v>2</v>
      </c>
      <c r="L244" s="1023">
        <v>0</v>
      </c>
      <c r="M244" s="1025">
        <v>0</v>
      </c>
      <c r="N244" s="1032">
        <f t="shared" si="16"/>
        <v>22</v>
      </c>
      <c r="O244" s="1033">
        <f t="shared" si="17"/>
        <v>2.2000000000000002</v>
      </c>
      <c r="P244" s="1031">
        <f t="shared" si="15"/>
        <v>3.8622917434736045E-2</v>
      </c>
    </row>
    <row r="245" spans="1:16">
      <c r="A245" s="887" t="s">
        <v>189</v>
      </c>
      <c r="B245" s="1034"/>
      <c r="C245" s="1023"/>
      <c r="D245" s="816">
        <v>49</v>
      </c>
      <c r="E245" s="816">
        <v>63</v>
      </c>
      <c r="F245" s="816">
        <v>37</v>
      </c>
      <c r="G245" s="1024">
        <v>58</v>
      </c>
      <c r="H245" s="1024">
        <v>68</v>
      </c>
      <c r="I245" s="1024">
        <v>54</v>
      </c>
      <c r="J245" s="816">
        <v>93</v>
      </c>
      <c r="K245" s="1023">
        <v>112</v>
      </c>
      <c r="L245" s="1023">
        <v>124</v>
      </c>
      <c r="M245" s="1025">
        <v>120</v>
      </c>
      <c r="N245" s="1032">
        <f t="shared" si="16"/>
        <v>778</v>
      </c>
      <c r="O245" s="1033">
        <f t="shared" si="17"/>
        <v>77.8</v>
      </c>
      <c r="P245" s="1031">
        <f t="shared" si="15"/>
        <v>1.3658468074647565</v>
      </c>
    </row>
    <row r="246" spans="1:16">
      <c r="A246" s="887" t="s">
        <v>190</v>
      </c>
      <c r="B246" s="1034"/>
      <c r="C246" s="1023"/>
      <c r="D246" s="816">
        <v>13</v>
      </c>
      <c r="E246" s="816">
        <v>17</v>
      </c>
      <c r="F246" s="816">
        <v>19</v>
      </c>
      <c r="G246" s="1024">
        <v>14</v>
      </c>
      <c r="H246" s="1024">
        <v>14</v>
      </c>
      <c r="I246" s="1024">
        <v>35</v>
      </c>
      <c r="J246" s="816">
        <v>33</v>
      </c>
      <c r="K246" s="1023">
        <v>45</v>
      </c>
      <c r="L246" s="1023">
        <v>97</v>
      </c>
      <c r="M246" s="1025">
        <v>34</v>
      </c>
      <c r="N246" s="1032">
        <f t="shared" si="16"/>
        <v>321</v>
      </c>
      <c r="O246" s="1033">
        <f t="shared" si="17"/>
        <v>32.1</v>
      </c>
      <c r="P246" s="1031">
        <f t="shared" si="15"/>
        <v>0.56354347711592145</v>
      </c>
    </row>
    <row r="247" spans="1:16">
      <c r="A247" s="887" t="s">
        <v>442</v>
      </c>
      <c r="B247" s="1034"/>
      <c r="C247" s="1023"/>
      <c r="D247" s="816">
        <v>0</v>
      </c>
      <c r="E247" s="816">
        <v>0</v>
      </c>
      <c r="F247" s="816">
        <v>3</v>
      </c>
      <c r="G247" s="1024">
        <v>0</v>
      </c>
      <c r="H247" s="1024">
        <v>1</v>
      </c>
      <c r="I247" s="1024">
        <v>0</v>
      </c>
      <c r="J247" s="816">
        <v>2</v>
      </c>
      <c r="K247" s="1023">
        <v>0</v>
      </c>
      <c r="L247" s="1023">
        <v>1</v>
      </c>
      <c r="M247" s="1025">
        <v>1</v>
      </c>
      <c r="N247" s="1032">
        <f t="shared" si="16"/>
        <v>8</v>
      </c>
      <c r="O247" s="1033">
        <f t="shared" si="17"/>
        <v>0.8</v>
      </c>
      <c r="P247" s="1031">
        <f t="shared" si="15"/>
        <v>1.4044697248994927E-2</v>
      </c>
    </row>
    <row r="248" spans="1:16">
      <c r="A248" s="887" t="s">
        <v>466</v>
      </c>
      <c r="B248" s="1034"/>
      <c r="C248" s="1023"/>
      <c r="D248" s="816">
        <v>0</v>
      </c>
      <c r="E248" s="816">
        <v>0</v>
      </c>
      <c r="F248" s="816">
        <v>1</v>
      </c>
      <c r="G248" s="1024">
        <v>0</v>
      </c>
      <c r="H248" s="1024">
        <v>0</v>
      </c>
      <c r="I248" s="1024">
        <v>0</v>
      </c>
      <c r="J248" s="816">
        <v>0</v>
      </c>
      <c r="K248" s="1023">
        <v>0</v>
      </c>
      <c r="L248" s="1023">
        <v>0</v>
      </c>
      <c r="M248" s="1025">
        <v>0</v>
      </c>
      <c r="N248" s="1032">
        <f t="shared" si="16"/>
        <v>1</v>
      </c>
      <c r="O248" s="1033">
        <f t="shared" si="17"/>
        <v>0.1</v>
      </c>
      <c r="P248" s="1031">
        <f t="shared" si="15"/>
        <v>1.7555871561243659E-3</v>
      </c>
    </row>
    <row r="249" spans="1:16">
      <c r="A249" s="887" t="s">
        <v>191</v>
      </c>
      <c r="B249" s="1034"/>
      <c r="C249" s="1023"/>
      <c r="D249" s="816">
        <v>1</v>
      </c>
      <c r="E249" s="816">
        <v>0</v>
      </c>
      <c r="F249" s="816">
        <v>1</v>
      </c>
      <c r="G249" s="1024">
        <v>4</v>
      </c>
      <c r="H249" s="1024">
        <v>1</v>
      </c>
      <c r="I249" s="1024">
        <v>3</v>
      </c>
      <c r="J249" s="816">
        <v>10</v>
      </c>
      <c r="K249" s="1023">
        <v>3</v>
      </c>
      <c r="L249" s="1023">
        <v>1</v>
      </c>
      <c r="M249" s="1025">
        <v>0</v>
      </c>
      <c r="N249" s="1032">
        <f t="shared" si="16"/>
        <v>24</v>
      </c>
      <c r="O249" s="1033">
        <f t="shared" si="17"/>
        <v>2.4</v>
      </c>
      <c r="P249" s="1031">
        <f t="shared" si="15"/>
        <v>4.2134091746984778E-2</v>
      </c>
    </row>
    <row r="250" spans="1:16">
      <c r="A250" s="887" t="s">
        <v>192</v>
      </c>
      <c r="B250" s="1034"/>
      <c r="C250" s="1023"/>
      <c r="D250" s="816">
        <v>67</v>
      </c>
      <c r="E250" s="816">
        <v>61</v>
      </c>
      <c r="F250" s="816">
        <v>60</v>
      </c>
      <c r="G250" s="1024">
        <v>56</v>
      </c>
      <c r="H250" s="1024">
        <v>93</v>
      </c>
      <c r="I250" s="1024">
        <v>61</v>
      </c>
      <c r="J250" s="816">
        <v>138</v>
      </c>
      <c r="K250" s="1023">
        <v>153</v>
      </c>
      <c r="L250" s="1023">
        <v>109</v>
      </c>
      <c r="M250" s="1025">
        <v>85</v>
      </c>
      <c r="N250" s="1032">
        <f t="shared" si="16"/>
        <v>883</v>
      </c>
      <c r="O250" s="1033">
        <f t="shared" si="17"/>
        <v>88.3</v>
      </c>
      <c r="P250" s="1031">
        <f t="shared" si="15"/>
        <v>1.5501834588578149</v>
      </c>
    </row>
    <row r="251" spans="1:16">
      <c r="A251" s="887" t="s">
        <v>193</v>
      </c>
      <c r="B251" s="1034"/>
      <c r="C251" s="1023"/>
      <c r="D251" s="816">
        <v>0</v>
      </c>
      <c r="E251" s="816">
        <v>0</v>
      </c>
      <c r="F251" s="816">
        <v>0</v>
      </c>
      <c r="G251" s="1024">
        <v>0</v>
      </c>
      <c r="H251" s="1024">
        <v>0</v>
      </c>
      <c r="I251" s="1024">
        <v>0</v>
      </c>
      <c r="J251" s="816">
        <v>0</v>
      </c>
      <c r="K251" s="1023">
        <v>0</v>
      </c>
      <c r="L251" s="1023">
        <v>0</v>
      </c>
      <c r="M251" s="1025">
        <v>0</v>
      </c>
      <c r="N251" s="1032">
        <f t="shared" si="16"/>
        <v>0</v>
      </c>
      <c r="O251" s="1033">
        <f t="shared" si="17"/>
        <v>0</v>
      </c>
      <c r="P251" s="1031">
        <f t="shared" si="15"/>
        <v>0</v>
      </c>
    </row>
    <row r="252" spans="1:16">
      <c r="A252" s="887" t="s">
        <v>194</v>
      </c>
      <c r="B252" s="1034"/>
      <c r="C252" s="1023"/>
      <c r="D252" s="816">
        <v>4</v>
      </c>
      <c r="E252" s="816">
        <v>1</v>
      </c>
      <c r="F252" s="816">
        <v>5</v>
      </c>
      <c r="G252" s="1024">
        <v>2</v>
      </c>
      <c r="H252" s="1024">
        <v>8</v>
      </c>
      <c r="I252" s="1024">
        <v>4</v>
      </c>
      <c r="J252" s="816">
        <v>17</v>
      </c>
      <c r="K252" s="1023">
        <v>3</v>
      </c>
      <c r="L252" s="1023">
        <v>1</v>
      </c>
      <c r="M252" s="1025">
        <v>2</v>
      </c>
      <c r="N252" s="1032">
        <f t="shared" si="16"/>
        <v>47</v>
      </c>
      <c r="O252" s="1033">
        <f t="shared" si="17"/>
        <v>4.7</v>
      </c>
      <c r="P252" s="1031">
        <f t="shared" si="15"/>
        <v>8.251259633784519E-2</v>
      </c>
    </row>
    <row r="253" spans="1:16">
      <c r="A253" s="887" t="s">
        <v>195</v>
      </c>
      <c r="B253" s="1034"/>
      <c r="C253" s="1023"/>
      <c r="D253" s="816">
        <v>107</v>
      </c>
      <c r="E253" s="816">
        <v>95</v>
      </c>
      <c r="F253" s="816">
        <v>63</v>
      </c>
      <c r="G253" s="1024">
        <v>65</v>
      </c>
      <c r="H253" s="1024">
        <v>81</v>
      </c>
      <c r="I253" s="1024">
        <v>77</v>
      </c>
      <c r="J253" s="816">
        <v>64</v>
      </c>
      <c r="K253" s="1023">
        <v>41</v>
      </c>
      <c r="L253" s="1023">
        <v>62</v>
      </c>
      <c r="M253" s="1025">
        <v>52</v>
      </c>
      <c r="N253" s="1032">
        <f t="shared" si="16"/>
        <v>707</v>
      </c>
      <c r="O253" s="1033">
        <f t="shared" si="17"/>
        <v>70.7</v>
      </c>
      <c r="P253" s="1031">
        <f t="shared" si="15"/>
        <v>1.2412001193799265</v>
      </c>
    </row>
    <row r="254" spans="1:16">
      <c r="A254" s="887" t="s">
        <v>196</v>
      </c>
      <c r="B254" s="1034"/>
      <c r="C254" s="1023"/>
      <c r="D254" s="816">
        <v>129</v>
      </c>
      <c r="E254" s="816">
        <v>142</v>
      </c>
      <c r="F254" s="816">
        <v>130</v>
      </c>
      <c r="G254" s="1024">
        <v>201</v>
      </c>
      <c r="H254" s="1024">
        <v>117</v>
      </c>
      <c r="I254" s="1024">
        <v>139</v>
      </c>
      <c r="J254" s="816">
        <v>149</v>
      </c>
      <c r="K254" s="1023">
        <v>140</v>
      </c>
      <c r="L254" s="1023">
        <v>152</v>
      </c>
      <c r="M254" s="1025">
        <v>136</v>
      </c>
      <c r="N254" s="1032">
        <f t="shared" si="16"/>
        <v>1435</v>
      </c>
      <c r="O254" s="1033">
        <f t="shared" si="17"/>
        <v>143.5</v>
      </c>
      <c r="P254" s="1038">
        <f t="shared" si="15"/>
        <v>2.5192675690384649</v>
      </c>
    </row>
    <row r="255" spans="1:16">
      <c r="A255" s="887" t="s">
        <v>427</v>
      </c>
      <c r="B255" s="1034"/>
      <c r="C255" s="1023"/>
      <c r="D255" s="816">
        <v>4</v>
      </c>
      <c r="E255" s="816">
        <v>2</v>
      </c>
      <c r="F255" s="816">
        <v>4</v>
      </c>
      <c r="G255" s="1024">
        <v>3</v>
      </c>
      <c r="H255" s="1024">
        <v>5</v>
      </c>
      <c r="I255" s="1024">
        <v>1</v>
      </c>
      <c r="J255" s="816">
        <v>10</v>
      </c>
      <c r="K255" s="1023">
        <v>0</v>
      </c>
      <c r="L255" s="1023">
        <v>4</v>
      </c>
      <c r="M255" s="1025">
        <v>7</v>
      </c>
      <c r="N255" s="1039">
        <f t="shared" si="16"/>
        <v>40</v>
      </c>
      <c r="O255" s="1040">
        <f t="shared" si="17"/>
        <v>4</v>
      </c>
      <c r="P255" s="1028">
        <f t="shared" si="15"/>
        <v>7.0223486244974626E-2</v>
      </c>
    </row>
    <row r="256" spans="1:16">
      <c r="A256" s="887" t="s">
        <v>428</v>
      </c>
      <c r="B256" s="1034"/>
      <c r="C256" s="1023"/>
      <c r="D256" s="816">
        <v>1</v>
      </c>
      <c r="E256" s="816">
        <v>4</v>
      </c>
      <c r="F256" s="816">
        <v>1</v>
      </c>
      <c r="G256" s="1024">
        <v>2</v>
      </c>
      <c r="H256" s="1024">
        <v>4</v>
      </c>
      <c r="I256" s="1024">
        <v>3</v>
      </c>
      <c r="J256" s="816">
        <v>2</v>
      </c>
      <c r="K256" s="1023">
        <v>0</v>
      </c>
      <c r="L256" s="1023">
        <v>2</v>
      </c>
      <c r="M256" s="1025">
        <v>5</v>
      </c>
      <c r="N256" s="1039">
        <f t="shared" si="16"/>
        <v>24</v>
      </c>
      <c r="O256" s="1040">
        <f t="shared" si="17"/>
        <v>2.4</v>
      </c>
      <c r="P256" s="1028">
        <f t="shared" si="15"/>
        <v>4.2134091746984778E-2</v>
      </c>
    </row>
    <row r="257" spans="1:16">
      <c r="A257" s="887" t="s">
        <v>198</v>
      </c>
      <c r="B257" s="1034"/>
      <c r="C257" s="1023"/>
      <c r="D257" s="816">
        <v>1</v>
      </c>
      <c r="E257" s="816">
        <v>1</v>
      </c>
      <c r="F257" s="816">
        <v>0</v>
      </c>
      <c r="G257" s="1024">
        <v>2</v>
      </c>
      <c r="H257" s="1024">
        <v>0</v>
      </c>
      <c r="I257" s="1024">
        <v>2</v>
      </c>
      <c r="J257" s="816">
        <v>2</v>
      </c>
      <c r="K257" s="1023">
        <v>3</v>
      </c>
      <c r="L257" s="1023">
        <v>0</v>
      </c>
      <c r="M257" s="1025">
        <v>3</v>
      </c>
      <c r="N257" s="1039">
        <f t="shared" si="16"/>
        <v>14</v>
      </c>
      <c r="O257" s="1040">
        <f t="shared" si="17"/>
        <v>1.4</v>
      </c>
      <c r="P257" s="1028">
        <f t="shared" si="15"/>
        <v>2.4578220185741122E-2</v>
      </c>
    </row>
    <row r="258" spans="1:16" ht="15.75" thickBot="1">
      <c r="A258" s="1041" t="s">
        <v>197</v>
      </c>
      <c r="B258" s="1042"/>
      <c r="C258" s="1043"/>
      <c r="D258" s="1044">
        <v>9</v>
      </c>
      <c r="E258" s="1044">
        <v>3</v>
      </c>
      <c r="F258" s="1044">
        <v>10</v>
      </c>
      <c r="G258" s="1045">
        <v>4</v>
      </c>
      <c r="H258" s="1045">
        <v>6</v>
      </c>
      <c r="I258" s="1045">
        <v>3</v>
      </c>
      <c r="J258" s="1044">
        <v>5</v>
      </c>
      <c r="K258" s="1043">
        <v>3</v>
      </c>
      <c r="L258" s="1043">
        <v>3</v>
      </c>
      <c r="M258" s="1046">
        <v>4</v>
      </c>
      <c r="N258" s="1039">
        <f t="shared" si="16"/>
        <v>50</v>
      </c>
      <c r="O258" s="1040">
        <f t="shared" si="17"/>
        <v>5</v>
      </c>
      <c r="P258" s="1038">
        <f t="shared" si="15"/>
        <v>8.7779357806218289E-2</v>
      </c>
    </row>
    <row r="259" spans="1:16" ht="16.5" customHeight="1" thickBot="1">
      <c r="A259" s="939" t="s">
        <v>5</v>
      </c>
      <c r="B259" s="936"/>
      <c r="C259" s="932"/>
      <c r="D259" s="933">
        <f>SUM(D5:D258)</f>
        <v>5614</v>
      </c>
      <c r="E259" s="933">
        <f t="shared" ref="E259:M259" si="19">SUM(E6:E258)</f>
        <v>5484</v>
      </c>
      <c r="F259" s="933">
        <f t="shared" si="19"/>
        <v>5776</v>
      </c>
      <c r="G259" s="933">
        <f t="shared" si="19"/>
        <v>5864</v>
      </c>
      <c r="H259" s="933">
        <f t="shared" si="19"/>
        <v>5624</v>
      </c>
      <c r="I259" s="933">
        <f t="shared" si="19"/>
        <v>5600</v>
      </c>
      <c r="J259" s="933">
        <f t="shared" si="19"/>
        <v>6191</v>
      </c>
      <c r="K259" s="764">
        <f t="shared" si="19"/>
        <v>5809</v>
      </c>
      <c r="L259" s="934">
        <f t="shared" si="19"/>
        <v>5617</v>
      </c>
      <c r="M259" s="941">
        <f t="shared" si="19"/>
        <v>5382</v>
      </c>
      <c r="N259" s="942">
        <f t="shared" si="16"/>
        <v>56961</v>
      </c>
      <c r="O259" s="943">
        <f t="shared" si="17"/>
        <v>5696.1</v>
      </c>
      <c r="P259" s="944">
        <f t="shared" si="15"/>
        <v>100</v>
      </c>
    </row>
    <row r="260" spans="1:16" ht="65.25" customHeight="1">
      <c r="A260" s="77" t="s">
        <v>199</v>
      </c>
      <c r="B260" s="78"/>
      <c r="C260" s="78"/>
      <c r="D260" s="78"/>
      <c r="E260" s="78"/>
      <c r="F260" s="78"/>
      <c r="G260" s="78"/>
      <c r="H260" s="78"/>
      <c r="I260" s="78"/>
      <c r="J260" s="78"/>
      <c r="K260" s="78"/>
    </row>
    <row r="261" spans="1:16">
      <c r="A261" s="79"/>
      <c r="B261" s="78"/>
      <c r="C261" s="78"/>
      <c r="D261" s="78"/>
      <c r="E261" s="78"/>
      <c r="F261" s="78"/>
      <c r="G261" s="78"/>
      <c r="H261" s="78"/>
      <c r="I261" s="78"/>
      <c r="J261" s="78"/>
      <c r="K261" s="78"/>
    </row>
    <row r="262" spans="1:16" ht="45">
      <c r="A262" s="79" t="s">
        <v>200</v>
      </c>
      <c r="B262" s="78"/>
      <c r="C262" s="78"/>
      <c r="D262" s="78"/>
      <c r="E262" s="78"/>
      <c r="F262" s="78"/>
      <c r="G262" s="78"/>
      <c r="H262" s="78"/>
      <c r="I262" s="78"/>
      <c r="J262" s="78"/>
      <c r="K262" s="78"/>
    </row>
    <row r="263" spans="1:16">
      <c r="A263" s="79"/>
      <c r="B263" s="78"/>
      <c r="C263" s="78"/>
      <c r="D263" s="78"/>
      <c r="E263" s="78"/>
      <c r="F263" s="78"/>
      <c r="G263" s="78"/>
      <c r="H263" s="78"/>
      <c r="I263" s="78"/>
      <c r="J263" s="78"/>
      <c r="K263" s="78"/>
    </row>
    <row r="264" spans="1:16" ht="31.5" customHeight="1">
      <c r="A264" s="587" t="s">
        <v>201</v>
      </c>
      <c r="B264" s="78"/>
      <c r="C264" s="78"/>
      <c r="D264" s="78"/>
      <c r="E264" s="78"/>
      <c r="F264" s="78"/>
      <c r="G264" s="78"/>
      <c r="H264" s="78"/>
      <c r="I264" s="78"/>
      <c r="J264" s="78"/>
      <c r="K264" s="78"/>
    </row>
    <row r="265" spans="1:16" ht="45">
      <c r="A265" s="79" t="s">
        <v>202</v>
      </c>
    </row>
    <row r="266" spans="1:16" ht="30">
      <c r="A266" s="79" t="s">
        <v>203</v>
      </c>
      <c r="B266" s="78"/>
      <c r="C266" s="78"/>
      <c r="D266" s="78"/>
      <c r="E266" s="78"/>
      <c r="F266" s="78"/>
    </row>
    <row r="268" spans="1:16" ht="30">
      <c r="A268" s="79" t="s">
        <v>441</v>
      </c>
      <c r="B268"/>
      <c r="C268"/>
      <c r="D268"/>
      <c r="E268"/>
      <c r="F268"/>
      <c r="G268"/>
      <c r="H268"/>
      <c r="I268"/>
      <c r="J268"/>
      <c r="K268"/>
      <c r="L268"/>
      <c r="M268" s="80"/>
      <c r="N268"/>
      <c r="O268"/>
      <c r="P268"/>
    </row>
  </sheetData>
  <pageMargins left="0.511811024" right="0.511811024" top="0.78740157500000008" bottom="0.78740157500000008" header="0.31496062000000008" footer="0.31496062000000008"/>
  <pageSetup paperSize="9" fitToWidth="0" fitToHeight="0" orientation="portrait" r:id="rId1"/>
  <ignoredErrors>
    <ignoredError sqref="D259:M25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9" sqref="S29"/>
    </sheetView>
  </sheetViews>
  <sheetFormatPr defaultRowHeight="15"/>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90" zoomScaleNormal="90" workbookViewId="0">
      <selection activeCell="Q33" sqref="Q33"/>
    </sheetView>
  </sheetViews>
  <sheetFormatPr defaultRowHeight="15"/>
  <cols>
    <col min="1" max="1" width="20.85546875" style="993" customWidth="1"/>
    <col min="2" max="2" width="12.140625" style="993" customWidth="1"/>
    <col min="3" max="13" width="9.140625" style="993"/>
    <col min="14" max="14" width="11.42578125" style="993" customWidth="1"/>
    <col min="15" max="15" width="13.85546875" style="993" customWidth="1"/>
    <col min="16" max="17" width="9.140625" style="993"/>
    <col min="18" max="18" width="22" style="993" customWidth="1"/>
    <col min="19" max="16384" width="9.140625" style="993"/>
  </cols>
  <sheetData>
    <row r="1" spans="1:19">
      <c r="A1" s="81" t="s">
        <v>0</v>
      </c>
    </row>
    <row r="2" spans="1:19">
      <c r="A2" s="1" t="s">
        <v>1</v>
      </c>
    </row>
    <row r="3" spans="1:19">
      <c r="A3" s="1"/>
      <c r="R3" s="1004"/>
    </row>
    <row r="4" spans="1:19" ht="15.75" thickBot="1">
      <c r="A4" s="1058" t="s">
        <v>553</v>
      </c>
      <c r="B4" s="1058"/>
      <c r="C4" s="1058"/>
      <c r="R4" s="1004"/>
    </row>
    <row r="5" spans="1:19" ht="15.75" thickBot="1">
      <c r="A5" s="1003" t="s">
        <v>2</v>
      </c>
      <c r="B5" s="1003" t="s">
        <v>3</v>
      </c>
      <c r="C5" s="1003" t="s">
        <v>521</v>
      </c>
      <c r="R5" s="1004"/>
    </row>
    <row r="6" spans="1:19" ht="15.75" thickBot="1">
      <c r="A6" s="997">
        <v>45292</v>
      </c>
      <c r="B6" s="999">
        <v>175</v>
      </c>
      <c r="C6" s="998">
        <f>((B6-159)/159)*100</f>
        <v>10.062893081761008</v>
      </c>
      <c r="R6" s="1004"/>
    </row>
    <row r="7" spans="1:19" ht="15.75" thickBot="1">
      <c r="A7" s="997">
        <v>45323</v>
      </c>
      <c r="B7" s="999">
        <v>252</v>
      </c>
      <c r="C7" s="998">
        <f t="shared" ref="C7:C15" si="0">((B7-B6)/B6)*100</f>
        <v>44</v>
      </c>
      <c r="R7" s="1008"/>
      <c r="S7" s="1009"/>
    </row>
    <row r="8" spans="1:19" ht="15.75" thickBot="1">
      <c r="A8" s="997">
        <v>45352</v>
      </c>
      <c r="B8" s="1001">
        <v>148</v>
      </c>
      <c r="C8" s="1000">
        <f t="shared" si="0"/>
        <v>-41.269841269841265</v>
      </c>
    </row>
    <row r="9" spans="1:19" ht="15.75" thickBot="1">
      <c r="A9" s="997">
        <v>45383</v>
      </c>
      <c r="B9" s="999">
        <v>314</v>
      </c>
      <c r="C9" s="998">
        <f t="shared" si="0"/>
        <v>112.16216216216218</v>
      </c>
    </row>
    <row r="10" spans="1:19" ht="15.75" thickBot="1">
      <c r="A10" s="1002">
        <v>45413</v>
      </c>
      <c r="B10" s="1001">
        <v>423</v>
      </c>
      <c r="C10" s="1000">
        <f t="shared" si="0"/>
        <v>34.71337579617834</v>
      </c>
    </row>
    <row r="11" spans="1:19" ht="15.75" thickBot="1">
      <c r="A11" s="997">
        <v>45444</v>
      </c>
      <c r="B11" s="999">
        <v>394</v>
      </c>
      <c r="C11" s="998">
        <f t="shared" si="0"/>
        <v>-6.8557919621749415</v>
      </c>
    </row>
    <row r="12" spans="1:19" ht="15.75" thickBot="1">
      <c r="A12" s="997">
        <v>45474</v>
      </c>
      <c r="B12" s="999">
        <v>983</v>
      </c>
      <c r="C12" s="998">
        <f t="shared" si="0"/>
        <v>149.49238578680203</v>
      </c>
    </row>
    <row r="13" spans="1:19" ht="15.75" thickBot="1">
      <c r="A13" s="997">
        <v>45505</v>
      </c>
      <c r="B13" s="999">
        <v>908</v>
      </c>
      <c r="C13" s="998">
        <f t="shared" si="0"/>
        <v>-7.6297049847405898</v>
      </c>
    </row>
    <row r="14" spans="1:19" ht="15.75" thickBot="1">
      <c r="A14" s="997">
        <v>45536</v>
      </c>
      <c r="B14" s="999">
        <v>567</v>
      </c>
      <c r="C14" s="998">
        <f t="shared" si="0"/>
        <v>-37.555066079295152</v>
      </c>
    </row>
    <row r="15" spans="1:19" ht="15.75" thickBot="1">
      <c r="A15" s="997">
        <v>45566</v>
      </c>
      <c r="B15" s="999">
        <v>472</v>
      </c>
      <c r="C15" s="998">
        <f t="shared" si="0"/>
        <v>-16.754850088183421</v>
      </c>
      <c r="D15" s="1007"/>
    </row>
    <row r="16" spans="1:19" ht="15.75" thickBot="1">
      <c r="A16" s="997">
        <v>45597</v>
      </c>
      <c r="B16" s="996"/>
      <c r="C16" s="995"/>
      <c r="D16" s="1007"/>
    </row>
    <row r="17" spans="1:6" ht="15.75" thickBot="1">
      <c r="A17" s="997">
        <v>45627</v>
      </c>
      <c r="B17" s="996"/>
      <c r="C17" s="995"/>
    </row>
    <row r="18" spans="1:6" ht="15.75" thickBot="1">
      <c r="A18" s="994" t="s">
        <v>5</v>
      </c>
      <c r="B18" s="994">
        <f>SUM(B6:B17)</f>
        <v>4636</v>
      </c>
      <c r="C18" s="994"/>
    </row>
    <row r="20" spans="1:6">
      <c r="C20" s="1007"/>
      <c r="D20" s="1007"/>
      <c r="E20" s="1007"/>
      <c r="F20" s="1007"/>
    </row>
    <row r="21" spans="1:6">
      <c r="A21" s="1007"/>
      <c r="B21" s="1007"/>
      <c r="C21" s="1007"/>
      <c r="D21" s="1007"/>
      <c r="E21" s="1007"/>
      <c r="F21" s="1007"/>
    </row>
    <row r="22" spans="1:6">
      <c r="A22" s="1007"/>
      <c r="B22" s="1007"/>
      <c r="C22" s="1007"/>
      <c r="D22" s="1007"/>
      <c r="E22" s="1007"/>
      <c r="F22" s="1007"/>
    </row>
    <row r="23" spans="1:6">
      <c r="A23" s="1007"/>
      <c r="B23" s="1007"/>
      <c r="C23" s="1007"/>
      <c r="D23" s="1007"/>
      <c r="E23" s="1007"/>
      <c r="F23" s="1007"/>
    </row>
    <row r="24" spans="1:6">
      <c r="A24" s="1007"/>
      <c r="B24" s="1007"/>
      <c r="C24" s="1007"/>
      <c r="D24" s="1007"/>
      <c r="E24" s="1007"/>
      <c r="F24" s="1007"/>
    </row>
    <row r="25" spans="1:6">
      <c r="A25" s="1054" t="s">
        <v>552</v>
      </c>
      <c r="B25" s="474">
        <v>46</v>
      </c>
      <c r="C25" s="1007"/>
      <c r="D25" s="1007"/>
      <c r="E25" s="1007"/>
      <c r="F25" s="1007"/>
    </row>
    <row r="26" spans="1:6">
      <c r="A26" s="1054" t="s">
        <v>551</v>
      </c>
      <c r="B26" s="474">
        <v>257</v>
      </c>
      <c r="C26" s="1007"/>
      <c r="D26" s="1007"/>
      <c r="E26" s="1007"/>
      <c r="F26" s="1007"/>
    </row>
    <row r="27" spans="1:6">
      <c r="A27" s="1054" t="s">
        <v>550</v>
      </c>
      <c r="B27" s="474">
        <v>94</v>
      </c>
      <c r="C27" s="1007"/>
      <c r="D27" s="1007"/>
      <c r="E27" s="1007"/>
      <c r="F27" s="1007"/>
    </row>
    <row r="28" spans="1:6">
      <c r="A28" s="1054" t="s">
        <v>549</v>
      </c>
      <c r="B28" s="474">
        <v>75</v>
      </c>
      <c r="C28" s="1007"/>
      <c r="D28" s="1007"/>
      <c r="E28" s="1007"/>
      <c r="F28" s="1007"/>
    </row>
    <row r="29" spans="1:6">
      <c r="A29" s="1005" t="s">
        <v>15</v>
      </c>
      <c r="B29" s="1010">
        <f>SUM(B25:B28)</f>
        <v>472</v>
      </c>
      <c r="C29" s="1007"/>
      <c r="D29" s="1007"/>
      <c r="E29" s="1007"/>
      <c r="F29" s="1007"/>
    </row>
    <row r="30" spans="1:6">
      <c r="A30" s="1005"/>
      <c r="B30" s="1010"/>
      <c r="C30" s="1007"/>
      <c r="D30" s="1007"/>
      <c r="E30" s="1007"/>
      <c r="F30" s="1007"/>
    </row>
    <row r="31" spans="1:6">
      <c r="A31" s="1047"/>
      <c r="B31" s="1047"/>
      <c r="C31" s="1007"/>
      <c r="D31" s="1007"/>
      <c r="E31" s="1007"/>
      <c r="F31" s="1007"/>
    </row>
    <row r="32" spans="1:6">
      <c r="A32" s="1006" t="s">
        <v>558</v>
      </c>
      <c r="B32" s="1011" t="s">
        <v>3</v>
      </c>
      <c r="C32" s="1007"/>
      <c r="D32" s="1007"/>
      <c r="E32" s="1007"/>
      <c r="F32" s="1007"/>
    </row>
    <row r="33" spans="1:6">
      <c r="A33" s="1006" t="s">
        <v>18</v>
      </c>
      <c r="B33" s="1011">
        <v>1</v>
      </c>
      <c r="C33" s="1007"/>
      <c r="D33" s="1007"/>
      <c r="E33" s="1007"/>
      <c r="F33" s="1007"/>
    </row>
    <row r="34" spans="1:6">
      <c r="A34" s="1006" t="s">
        <v>556</v>
      </c>
      <c r="B34" s="1011">
        <v>53</v>
      </c>
      <c r="C34" s="1007"/>
    </row>
    <row r="35" spans="1:6">
      <c r="A35" s="1006" t="s">
        <v>19</v>
      </c>
      <c r="B35" s="1011">
        <v>131</v>
      </c>
      <c r="C35" s="1007"/>
    </row>
    <row r="36" spans="1:6">
      <c r="A36" s="1006" t="s">
        <v>557</v>
      </c>
      <c r="B36" s="1011">
        <v>266</v>
      </c>
      <c r="C36" s="1007"/>
    </row>
    <row r="37" spans="1:6">
      <c r="A37" s="1006" t="s">
        <v>410</v>
      </c>
      <c r="B37" s="1011">
        <v>17</v>
      </c>
      <c r="C37" s="1007"/>
    </row>
    <row r="38" spans="1:6">
      <c r="A38" s="1006" t="s">
        <v>22</v>
      </c>
      <c r="B38" s="1011">
        <v>4</v>
      </c>
      <c r="C38" s="1007"/>
    </row>
    <row r="39" spans="1:6">
      <c r="A39" s="1005" t="s">
        <v>15</v>
      </c>
      <c r="B39" s="1010">
        <f>SUM(B33:B38)</f>
        <v>472</v>
      </c>
      <c r="C39" s="1007"/>
    </row>
    <row r="40" spans="1:6">
      <c r="A40" s="1007"/>
      <c r="B40" s="1007"/>
      <c r="C40" s="1007"/>
    </row>
    <row r="41" spans="1:6">
      <c r="A41" s="1007"/>
      <c r="B41" s="1007"/>
      <c r="C41" s="1007"/>
    </row>
    <row r="42" spans="1:6">
      <c r="A42" s="1007"/>
      <c r="B42" s="1007"/>
      <c r="C42" s="1007"/>
    </row>
    <row r="43" spans="1:6">
      <c r="A43" s="1007"/>
      <c r="B43" s="1007"/>
      <c r="C43" s="1007"/>
    </row>
    <row r="44" spans="1:6">
      <c r="A44" s="1007"/>
      <c r="B44" s="1007"/>
      <c r="C44" s="1007"/>
    </row>
    <row r="45" spans="1:6">
      <c r="A45" s="1007"/>
      <c r="B45" s="1007"/>
      <c r="C45" s="1007"/>
    </row>
    <row r="46" spans="1:6">
      <c r="A46" s="1007"/>
      <c r="B46" s="1007"/>
      <c r="C46" s="1007"/>
    </row>
    <row r="47" spans="1:6">
      <c r="A47" s="1007"/>
      <c r="B47" s="1007"/>
      <c r="C47" s="1007"/>
    </row>
    <row r="48" spans="1:6">
      <c r="A48" s="1007"/>
      <c r="B48" s="1007"/>
      <c r="C48" s="1007"/>
    </row>
    <row r="49" spans="1:3">
      <c r="A49" s="1007"/>
      <c r="B49" s="1007"/>
      <c r="C49" s="1007"/>
    </row>
    <row r="50" spans="1:3">
      <c r="A50" s="1007"/>
      <c r="B50" s="1007"/>
      <c r="C50" s="1007"/>
    </row>
    <row r="51" spans="1:3">
      <c r="A51" s="1007"/>
      <c r="B51" s="1007"/>
      <c r="C51" s="1007"/>
    </row>
    <row r="52" spans="1:3">
      <c r="A52" s="1007"/>
      <c r="B52" s="1007"/>
      <c r="C52" s="1007"/>
    </row>
    <row r="53" spans="1:3">
      <c r="A53" s="1007"/>
      <c r="B53" s="1007"/>
      <c r="C53" s="1007"/>
    </row>
    <row r="54" spans="1:3">
      <c r="A54" s="1007"/>
      <c r="B54" s="1007"/>
      <c r="C54" s="1007"/>
    </row>
    <row r="55" spans="1:3">
      <c r="A55" s="1007"/>
      <c r="B55" s="1007"/>
      <c r="C55" s="1007"/>
    </row>
  </sheetData>
  <mergeCells count="1">
    <mergeCell ref="A4:C4"/>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B16"/>
  <sheetViews>
    <sheetView workbookViewId="0">
      <selection activeCell="D4" sqref="D4"/>
    </sheetView>
  </sheetViews>
  <sheetFormatPr defaultRowHeight="15"/>
  <cols>
    <col min="1" max="1" width="70.140625" customWidth="1"/>
  </cols>
  <sheetData>
    <row r="1" spans="1:2">
      <c r="A1" s="1" t="s">
        <v>0</v>
      </c>
      <c r="B1" s="70"/>
    </row>
    <row r="2" spans="1:2">
      <c r="A2" s="1" t="s">
        <v>1</v>
      </c>
      <c r="B2" s="70"/>
    </row>
    <row r="3" spans="1:2" ht="15.75" thickBot="1">
      <c r="B3" s="71"/>
    </row>
    <row r="4" spans="1:2" ht="15.75" thickBot="1">
      <c r="A4" s="921" t="s">
        <v>438</v>
      </c>
      <c r="B4" s="596">
        <v>45566</v>
      </c>
    </row>
    <row r="5" spans="1:2">
      <c r="A5" s="920" t="s">
        <v>227</v>
      </c>
      <c r="B5" s="897">
        <v>234</v>
      </c>
    </row>
    <row r="6" spans="1:2">
      <c r="A6" s="593" t="s">
        <v>445</v>
      </c>
      <c r="B6" s="898">
        <v>1</v>
      </c>
    </row>
    <row r="7" spans="1:2">
      <c r="A7" s="593" t="s">
        <v>236</v>
      </c>
      <c r="B7" s="898">
        <v>3</v>
      </c>
    </row>
    <row r="8" spans="1:2" ht="15.75" thickBot="1">
      <c r="A8" s="594" t="s">
        <v>446</v>
      </c>
      <c r="B8" s="899">
        <v>9</v>
      </c>
    </row>
    <row r="9" spans="1:2" ht="15.75" thickBot="1">
      <c r="A9" s="595" t="s">
        <v>439</v>
      </c>
      <c r="B9" s="896">
        <f>SUM(B5:B8)</f>
        <v>247</v>
      </c>
    </row>
    <row r="11" spans="1:2" ht="30">
      <c r="A11" s="588" t="s">
        <v>443</v>
      </c>
    </row>
    <row r="14" spans="1:2" ht="45">
      <c r="A14" s="588" t="s">
        <v>447</v>
      </c>
    </row>
    <row r="16" spans="1:2" ht="60">
      <c r="A16" s="588" t="s">
        <v>444</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O46"/>
  <sheetViews>
    <sheetView zoomScale="90" zoomScaleNormal="90" workbookViewId="0">
      <selection activeCell="P8" sqref="P8"/>
    </sheetView>
  </sheetViews>
  <sheetFormatPr defaultColWidth="5.5703125" defaultRowHeight="14.25"/>
  <cols>
    <col min="1" max="1" width="51.5703125" style="9" customWidth="1"/>
    <col min="2" max="2" width="7.5703125" style="9" bestFit="1" customWidth="1"/>
    <col min="3" max="3" width="7.7109375" style="85" bestFit="1" customWidth="1"/>
    <col min="4" max="4" width="7.140625" style="9" bestFit="1" customWidth="1"/>
    <col min="5" max="5" width="7" style="83" bestFit="1" customWidth="1"/>
    <col min="6" max="6" width="7.5703125" style="9" bestFit="1" customWidth="1"/>
    <col min="7" max="7" width="6.28515625" style="83"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4.85546875" style="9"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81" t="s">
        <v>0</v>
      </c>
      <c r="B1" s="81"/>
      <c r="C1" s="82"/>
      <c r="D1" s="81"/>
      <c r="H1" s="463"/>
      <c r="I1" s="463"/>
      <c r="J1" s="456"/>
      <c r="K1" s="456"/>
      <c r="L1" s="456"/>
      <c r="M1" s="456"/>
      <c r="N1" s="456"/>
      <c r="O1" s="456"/>
      <c r="P1" s="463">
        <f>Assuntos!D259</f>
        <v>5614</v>
      </c>
      <c r="Q1" s="456"/>
    </row>
    <row r="2" spans="1:20" ht="15">
      <c r="A2" s="1" t="s">
        <v>1</v>
      </c>
      <c r="B2" s="1"/>
      <c r="C2" s="70"/>
      <c r="D2" s="1"/>
      <c r="H2" s="463"/>
      <c r="I2" s="463"/>
      <c r="J2" s="456"/>
      <c r="K2" s="456"/>
      <c r="L2" s="456"/>
      <c r="M2" s="456"/>
      <c r="N2" s="456"/>
      <c r="O2" s="456"/>
      <c r="P2" s="456"/>
      <c r="Q2" s="456"/>
    </row>
    <row r="3" spans="1:20" ht="15">
      <c r="A3" s="1"/>
      <c r="B3" s="1"/>
      <c r="C3" s="70"/>
      <c r="D3" s="1"/>
      <c r="H3" s="463"/>
      <c r="I3" s="463"/>
      <c r="J3" s="456"/>
      <c r="K3" s="456"/>
      <c r="L3" s="456"/>
      <c r="M3" s="456"/>
      <c r="N3" s="456"/>
      <c r="O3" s="456"/>
      <c r="P3" s="456"/>
      <c r="Q3" s="456"/>
    </row>
    <row r="4" spans="1:20" ht="15">
      <c r="A4" s="1" t="s">
        <v>488</v>
      </c>
      <c r="B4" s="1"/>
      <c r="C4" s="70"/>
      <c r="D4" s="1"/>
      <c r="H4" s="463"/>
      <c r="I4" s="463"/>
      <c r="J4" s="456"/>
      <c r="K4" s="456"/>
      <c r="L4" s="456"/>
      <c r="M4" s="456"/>
      <c r="N4" s="456"/>
      <c r="O4" s="456"/>
      <c r="P4" s="456"/>
      <c r="Q4" s="456"/>
    </row>
    <row r="5" spans="1:20" ht="15" thickBot="1">
      <c r="E5" s="9"/>
      <c r="F5" s="83"/>
      <c r="G5" s="9"/>
      <c r="H5" s="481"/>
      <c r="I5" s="463"/>
      <c r="J5" s="456"/>
      <c r="K5" s="456"/>
      <c r="L5" s="456"/>
      <c r="M5" s="456"/>
      <c r="N5" s="456"/>
      <c r="O5" s="456"/>
      <c r="P5" s="456"/>
      <c r="Q5" s="456"/>
    </row>
    <row r="6" spans="1:20" ht="64.5" thickBot="1">
      <c r="A6" s="875" t="s">
        <v>478</v>
      </c>
      <c r="B6" s="544">
        <v>45627</v>
      </c>
      <c r="C6" s="544">
        <v>45597</v>
      </c>
      <c r="D6" s="544">
        <v>45566</v>
      </c>
      <c r="E6" s="544">
        <v>45536</v>
      </c>
      <c r="F6" s="544">
        <v>45505</v>
      </c>
      <c r="G6" s="544">
        <v>45474</v>
      </c>
      <c r="H6" s="544">
        <v>45444</v>
      </c>
      <c r="I6" s="544">
        <v>45413</v>
      </c>
      <c r="J6" s="544">
        <v>45383</v>
      </c>
      <c r="K6" s="544">
        <v>45352</v>
      </c>
      <c r="L6" s="544">
        <v>45323</v>
      </c>
      <c r="M6" s="544">
        <v>45292</v>
      </c>
      <c r="N6" s="544" t="s">
        <v>5</v>
      </c>
      <c r="O6" s="544" t="s">
        <v>6</v>
      </c>
      <c r="P6" s="648" t="s">
        <v>540</v>
      </c>
    </row>
    <row r="7" spans="1:20" ht="14.25" customHeight="1" thickBot="1">
      <c r="A7" s="945" t="s">
        <v>56</v>
      </c>
      <c r="B7" s="946"/>
      <c r="C7" s="947"/>
      <c r="D7" s="948">
        <v>212</v>
      </c>
      <c r="E7" s="948">
        <v>212</v>
      </c>
      <c r="F7" s="948">
        <v>320</v>
      </c>
      <c r="G7" s="949">
        <v>400</v>
      </c>
      <c r="H7" s="949">
        <v>583</v>
      </c>
      <c r="I7" s="949">
        <v>752</v>
      </c>
      <c r="J7" s="948">
        <v>819</v>
      </c>
      <c r="K7" s="947">
        <v>822</v>
      </c>
      <c r="L7" s="947">
        <v>798</v>
      </c>
      <c r="M7" s="876">
        <v>552</v>
      </c>
      <c r="N7" s="86">
        <f>SUM(B7:M7)</f>
        <v>5470</v>
      </c>
      <c r="O7" s="87">
        <f>AVERAGE(B7:M7)</f>
        <v>547</v>
      </c>
      <c r="P7" s="453">
        <f>(D7*100)/$P$1</f>
        <v>3.7762736017100105</v>
      </c>
      <c r="S7" s="83"/>
      <c r="T7" s="83"/>
    </row>
    <row r="8" spans="1:20" ht="15" customHeight="1" thickBot="1">
      <c r="A8" s="950" t="s">
        <v>143</v>
      </c>
      <c r="B8" s="951"/>
      <c r="C8" s="952"/>
      <c r="D8" s="953">
        <v>472</v>
      </c>
      <c r="E8" s="953">
        <v>567</v>
      </c>
      <c r="F8" s="953">
        <v>908</v>
      </c>
      <c r="G8" s="954">
        <v>983</v>
      </c>
      <c r="H8" s="954">
        <v>394</v>
      </c>
      <c r="I8" s="954">
        <v>423</v>
      </c>
      <c r="J8" s="953">
        <v>314</v>
      </c>
      <c r="K8" s="952">
        <v>148</v>
      </c>
      <c r="L8" s="952">
        <v>252</v>
      </c>
      <c r="M8" s="876">
        <v>175</v>
      </c>
      <c r="N8" s="88">
        <f t="shared" ref="N8:N16" si="0">SUM(B8:M8)</f>
        <v>4636</v>
      </c>
      <c r="O8" s="89">
        <f>AVERAGE(B8:M8)</f>
        <v>463.6</v>
      </c>
      <c r="P8" s="453">
        <f t="shared" ref="P8:P17" si="1">(D8*100)/$P$1</f>
        <v>8.4075525472034194</v>
      </c>
      <c r="S8" s="83"/>
      <c r="T8" s="83"/>
    </row>
    <row r="9" spans="1:20" ht="15.75" thickBot="1">
      <c r="A9" s="955" t="s">
        <v>440</v>
      </c>
      <c r="B9" s="951"/>
      <c r="C9" s="952"/>
      <c r="D9" s="953">
        <v>247</v>
      </c>
      <c r="E9" s="953">
        <v>229</v>
      </c>
      <c r="F9" s="953">
        <v>236</v>
      </c>
      <c r="G9" s="954">
        <v>279</v>
      </c>
      <c r="H9" s="954">
        <v>363</v>
      </c>
      <c r="I9" s="954">
        <v>341</v>
      </c>
      <c r="J9" s="953">
        <v>369</v>
      </c>
      <c r="K9" s="952">
        <v>418</v>
      </c>
      <c r="L9" s="952">
        <v>336</v>
      </c>
      <c r="M9" s="876">
        <v>329</v>
      </c>
      <c r="N9" s="88">
        <f t="shared" si="0"/>
        <v>3147</v>
      </c>
      <c r="O9" s="89">
        <f t="shared" ref="O9:O17" si="2">AVERAGE(B9:M9)</f>
        <v>314.7</v>
      </c>
      <c r="P9" s="453">
        <f t="shared" si="1"/>
        <v>4.3997149982187391</v>
      </c>
      <c r="S9" s="83"/>
      <c r="T9" s="83"/>
    </row>
    <row r="10" spans="1:20" ht="15.75" thickBot="1">
      <c r="A10" s="955" t="s">
        <v>42</v>
      </c>
      <c r="B10" s="951"/>
      <c r="C10" s="952"/>
      <c r="D10" s="953">
        <v>332</v>
      </c>
      <c r="E10" s="953">
        <v>282</v>
      </c>
      <c r="F10" s="953">
        <v>290</v>
      </c>
      <c r="G10" s="954">
        <v>274</v>
      </c>
      <c r="H10" s="954">
        <v>279</v>
      </c>
      <c r="I10" s="954">
        <v>271</v>
      </c>
      <c r="J10" s="953">
        <v>283</v>
      </c>
      <c r="K10" s="952">
        <v>316</v>
      </c>
      <c r="L10" s="952">
        <v>303</v>
      </c>
      <c r="M10" s="876">
        <v>349</v>
      </c>
      <c r="N10" s="88">
        <f t="shared" si="0"/>
        <v>2979</v>
      </c>
      <c r="O10" s="89">
        <f t="shared" si="2"/>
        <v>297.89999999999998</v>
      </c>
      <c r="P10" s="453">
        <f t="shared" si="1"/>
        <v>5.9137869611685074</v>
      </c>
      <c r="S10" s="83"/>
      <c r="T10" s="83"/>
    </row>
    <row r="11" spans="1:20" ht="15.75" thickBot="1">
      <c r="A11" s="950" t="s">
        <v>167</v>
      </c>
      <c r="B11" s="951"/>
      <c r="C11" s="952"/>
      <c r="D11" s="953">
        <v>242</v>
      </c>
      <c r="E11" s="953">
        <v>197</v>
      </c>
      <c r="F11" s="953">
        <v>293</v>
      </c>
      <c r="G11" s="954">
        <v>304</v>
      </c>
      <c r="H11" s="954">
        <v>268</v>
      </c>
      <c r="I11" s="954">
        <v>285</v>
      </c>
      <c r="J11" s="953">
        <v>266</v>
      </c>
      <c r="K11" s="952">
        <v>169</v>
      </c>
      <c r="L11" s="952">
        <v>172</v>
      </c>
      <c r="M11" s="876">
        <v>197</v>
      </c>
      <c r="N11" s="88">
        <f t="shared" si="0"/>
        <v>2393</v>
      </c>
      <c r="O11" s="89">
        <f t="shared" si="2"/>
        <v>239.3</v>
      </c>
      <c r="P11" s="453">
        <f t="shared" si="1"/>
        <v>4.3106519415746352</v>
      </c>
      <c r="S11" s="83"/>
      <c r="T11" s="83"/>
    </row>
    <row r="12" spans="1:20" ht="15" customHeight="1" thickBot="1">
      <c r="A12" s="950" t="s">
        <v>158</v>
      </c>
      <c r="B12" s="951"/>
      <c r="C12" s="952"/>
      <c r="D12" s="953">
        <v>197</v>
      </c>
      <c r="E12" s="953">
        <v>205</v>
      </c>
      <c r="F12" s="953">
        <v>303</v>
      </c>
      <c r="G12" s="954">
        <v>210</v>
      </c>
      <c r="H12" s="954">
        <v>237</v>
      </c>
      <c r="I12" s="954">
        <v>155</v>
      </c>
      <c r="J12" s="953">
        <v>167</v>
      </c>
      <c r="K12" s="952">
        <v>182</v>
      </c>
      <c r="L12" s="952">
        <v>198</v>
      </c>
      <c r="M12" s="876">
        <v>212</v>
      </c>
      <c r="N12" s="88">
        <f t="shared" si="0"/>
        <v>2066</v>
      </c>
      <c r="O12" s="89">
        <f t="shared" si="2"/>
        <v>206.6</v>
      </c>
      <c r="P12" s="453">
        <f t="shared" si="1"/>
        <v>3.5090844317776986</v>
      </c>
      <c r="S12" s="83"/>
      <c r="T12" s="83"/>
    </row>
    <row r="13" spans="1:20" ht="15.75" thickBot="1">
      <c r="A13" s="955" t="s">
        <v>152</v>
      </c>
      <c r="B13" s="951"/>
      <c r="C13" s="952"/>
      <c r="D13" s="953">
        <v>172</v>
      </c>
      <c r="E13" s="953">
        <v>208</v>
      </c>
      <c r="F13" s="953">
        <v>210</v>
      </c>
      <c r="G13" s="954">
        <v>192</v>
      </c>
      <c r="H13" s="954">
        <v>221</v>
      </c>
      <c r="I13" s="954">
        <v>184</v>
      </c>
      <c r="J13" s="953">
        <v>236</v>
      </c>
      <c r="K13" s="952">
        <v>184</v>
      </c>
      <c r="L13" s="952">
        <v>180</v>
      </c>
      <c r="M13" s="876">
        <v>174</v>
      </c>
      <c r="N13" s="88">
        <f t="shared" si="0"/>
        <v>1961</v>
      </c>
      <c r="O13" s="89">
        <f t="shared" si="2"/>
        <v>196.1</v>
      </c>
      <c r="P13" s="453">
        <f t="shared" si="1"/>
        <v>3.0637691485571783</v>
      </c>
      <c r="S13" s="83"/>
      <c r="T13" s="83"/>
    </row>
    <row r="14" spans="1:20" ht="15.75" thickBot="1">
      <c r="A14" s="955" t="s">
        <v>97</v>
      </c>
      <c r="B14" s="951"/>
      <c r="C14" s="952"/>
      <c r="D14" s="953">
        <v>194</v>
      </c>
      <c r="E14" s="953">
        <v>222</v>
      </c>
      <c r="F14" s="953">
        <v>193</v>
      </c>
      <c r="G14" s="954">
        <v>134</v>
      </c>
      <c r="H14" s="954">
        <v>198</v>
      </c>
      <c r="I14" s="954">
        <v>158</v>
      </c>
      <c r="J14" s="953">
        <v>155</v>
      </c>
      <c r="K14" s="952">
        <v>130</v>
      </c>
      <c r="L14" s="952">
        <v>162</v>
      </c>
      <c r="M14" s="876">
        <v>166</v>
      </c>
      <c r="N14" s="88">
        <f t="shared" si="0"/>
        <v>1712</v>
      </c>
      <c r="O14" s="89">
        <f t="shared" si="2"/>
        <v>171.2</v>
      </c>
      <c r="P14" s="453">
        <f t="shared" si="1"/>
        <v>3.4556465977912363</v>
      </c>
      <c r="S14" s="83"/>
      <c r="T14" s="83"/>
    </row>
    <row r="15" spans="1:20" ht="15.75" thickBot="1">
      <c r="A15" s="955" t="s">
        <v>140</v>
      </c>
      <c r="B15" s="951"/>
      <c r="C15" s="952"/>
      <c r="D15" s="953">
        <v>234</v>
      </c>
      <c r="E15" s="953">
        <v>210</v>
      </c>
      <c r="F15" s="953">
        <v>215</v>
      </c>
      <c r="G15" s="954">
        <v>160</v>
      </c>
      <c r="H15" s="954">
        <v>146</v>
      </c>
      <c r="I15" s="954">
        <v>141</v>
      </c>
      <c r="J15" s="953">
        <v>195</v>
      </c>
      <c r="K15" s="952">
        <v>158</v>
      </c>
      <c r="L15" s="952">
        <v>108</v>
      </c>
      <c r="M15" s="876">
        <v>102</v>
      </c>
      <c r="N15" s="88">
        <f t="shared" si="0"/>
        <v>1669</v>
      </c>
      <c r="O15" s="89">
        <f t="shared" si="2"/>
        <v>166.9</v>
      </c>
      <c r="P15" s="453">
        <f t="shared" si="1"/>
        <v>4.1681510509440685</v>
      </c>
      <c r="S15" s="83"/>
      <c r="T15" s="83"/>
    </row>
    <row r="16" spans="1:20" ht="15.75" thickBot="1">
      <c r="A16" s="955" t="s">
        <v>183</v>
      </c>
      <c r="B16" s="951"/>
      <c r="C16" s="952"/>
      <c r="D16" s="953">
        <v>194</v>
      </c>
      <c r="E16" s="953">
        <v>149</v>
      </c>
      <c r="F16" s="953">
        <v>161</v>
      </c>
      <c r="G16" s="954">
        <v>142</v>
      </c>
      <c r="H16" s="954">
        <v>159</v>
      </c>
      <c r="I16" s="954">
        <v>166</v>
      </c>
      <c r="J16" s="953">
        <v>176</v>
      </c>
      <c r="K16" s="952">
        <v>151</v>
      </c>
      <c r="L16" s="952">
        <v>131</v>
      </c>
      <c r="M16" s="876">
        <v>162</v>
      </c>
      <c r="N16" s="90">
        <f t="shared" si="0"/>
        <v>1591</v>
      </c>
      <c r="O16" s="91">
        <f t="shared" si="2"/>
        <v>159.1</v>
      </c>
      <c r="P16" s="453">
        <f t="shared" si="1"/>
        <v>3.4556465977912363</v>
      </c>
      <c r="S16" s="83"/>
      <c r="T16" s="83"/>
    </row>
    <row r="17" spans="1:41" ht="15.75" customHeight="1" thickBot="1">
      <c r="A17" s="765" t="s">
        <v>5</v>
      </c>
      <c r="B17" s="547"/>
      <c r="C17" s="547"/>
      <c r="D17" s="547">
        <f>SUM(D7:D16)</f>
        <v>2496</v>
      </c>
      <c r="E17" s="547">
        <f>SUM(E7:E16)</f>
        <v>2481</v>
      </c>
      <c r="F17" s="547">
        <f>SUM(F7:F16)</f>
        <v>3129</v>
      </c>
      <c r="G17" s="547">
        <f>SUM(G7:G16)</f>
        <v>3078</v>
      </c>
      <c r="H17" s="547">
        <f t="shared" ref="H17:N17" si="3">SUM(H7:H16)</f>
        <v>2848</v>
      </c>
      <c r="I17" s="547">
        <f t="shared" si="3"/>
        <v>2876</v>
      </c>
      <c r="J17" s="547">
        <f t="shared" si="3"/>
        <v>2980</v>
      </c>
      <c r="K17" s="547">
        <f t="shared" si="3"/>
        <v>2678</v>
      </c>
      <c r="L17" s="547">
        <f t="shared" si="3"/>
        <v>2640</v>
      </c>
      <c r="M17" s="547">
        <f t="shared" si="3"/>
        <v>2418</v>
      </c>
      <c r="N17" s="550">
        <f t="shared" si="3"/>
        <v>27624</v>
      </c>
      <c r="O17" s="550">
        <f t="shared" si="2"/>
        <v>2762.4</v>
      </c>
      <c r="P17" s="453">
        <f t="shared" si="1"/>
        <v>44.460277876736733</v>
      </c>
      <c r="S17" s="83"/>
      <c r="T17" s="83"/>
    </row>
    <row r="18" spans="1:41" s="463" customFormat="1" ht="23.25" customHeight="1">
      <c r="A18" s="463" t="s">
        <v>205</v>
      </c>
      <c r="C18" s="464"/>
      <c r="O18" s="463" t="s">
        <v>206</v>
      </c>
      <c r="P18" s="465">
        <f>100-P17</f>
        <v>55.539722123263267</v>
      </c>
    </row>
    <row r="19" spans="1:41" s="651" customFormat="1" ht="54.75" customHeight="1">
      <c r="A19" s="649"/>
      <c r="B19" s="649"/>
      <c r="C19" s="650"/>
      <c r="D19" s="1059"/>
      <c r="E19" s="1059"/>
      <c r="F19" s="1059"/>
      <c r="G19" s="1059"/>
      <c r="H19" s="1059"/>
      <c r="W19" s="654"/>
    </row>
    <row r="20" spans="1:41" s="651" customFormat="1">
      <c r="A20" s="659"/>
      <c r="B20" s="659"/>
      <c r="C20" s="660"/>
      <c r="E20" s="654"/>
      <c r="O20" s="654"/>
      <c r="W20" s="654"/>
      <c r="AC20" s="655"/>
      <c r="AD20" s="656"/>
      <c r="AE20" s="656"/>
      <c r="AF20" s="656"/>
      <c r="AG20" s="656"/>
      <c r="AH20" s="656"/>
      <c r="AI20" s="656"/>
      <c r="AJ20" s="657"/>
      <c r="AK20" s="656"/>
      <c r="AL20" s="656"/>
      <c r="AM20" s="656"/>
      <c r="AN20" s="656"/>
      <c r="AO20" s="658"/>
    </row>
    <row r="21" spans="1:41" s="651" customFormat="1" ht="92.25" customHeight="1">
      <c r="A21" s="649"/>
      <c r="B21" s="649"/>
      <c r="C21" s="650"/>
      <c r="D21" s="1059"/>
      <c r="E21" s="1059"/>
      <c r="F21" s="1059"/>
      <c r="G21" s="1059"/>
      <c r="H21" s="1059"/>
      <c r="L21" s="652"/>
      <c r="P21" s="653"/>
      <c r="W21" s="654"/>
      <c r="AC21" s="655"/>
      <c r="AD21" s="656"/>
      <c r="AE21" s="656"/>
      <c r="AF21" s="656"/>
      <c r="AG21" s="656"/>
      <c r="AH21" s="656"/>
      <c r="AI21" s="656"/>
      <c r="AJ21" s="657"/>
      <c r="AK21" s="656"/>
      <c r="AL21" s="656"/>
      <c r="AM21" s="656"/>
      <c r="AN21" s="656"/>
      <c r="AO21" s="658"/>
    </row>
    <row r="22" spans="1:41" s="651" customFormat="1">
      <c r="A22" s="649"/>
      <c r="B22" s="649"/>
      <c r="C22" s="650"/>
      <c r="E22" s="654"/>
      <c r="O22" s="654"/>
      <c r="W22" s="661"/>
      <c r="AC22" s="655"/>
      <c r="AD22" s="656"/>
      <c r="AE22" s="656"/>
      <c r="AF22" s="656"/>
      <c r="AG22" s="656"/>
      <c r="AH22" s="656"/>
      <c r="AI22" s="656"/>
      <c r="AJ22" s="657"/>
      <c r="AK22" s="656"/>
      <c r="AL22" s="656"/>
      <c r="AM22" s="656"/>
      <c r="AN22" s="656"/>
      <c r="AO22" s="658"/>
    </row>
    <row r="23" spans="1:41" s="651" customFormat="1" ht="66.75" customHeight="1">
      <c r="A23" s="649"/>
      <c r="B23" s="649"/>
      <c r="C23" s="650"/>
      <c r="D23" s="1059"/>
      <c r="E23" s="1059"/>
      <c r="F23" s="1059"/>
      <c r="G23" s="1059"/>
      <c r="H23" s="1059"/>
      <c r="W23" s="654"/>
      <c r="AC23" s="655"/>
      <c r="AD23" s="656"/>
      <c r="AE23" s="656"/>
      <c r="AF23" s="656"/>
      <c r="AG23" s="656"/>
      <c r="AH23" s="656"/>
      <c r="AI23" s="656"/>
      <c r="AJ23" s="657"/>
      <c r="AK23" s="656"/>
      <c r="AL23" s="656"/>
      <c r="AM23" s="656"/>
      <c r="AN23" s="656"/>
      <c r="AO23" s="658"/>
    </row>
    <row r="24" spans="1:41" s="651" customFormat="1">
      <c r="A24" s="659"/>
      <c r="B24" s="659"/>
      <c r="C24" s="660"/>
      <c r="E24" s="654"/>
      <c r="W24" s="654"/>
      <c r="AC24" s="655"/>
      <c r="AD24" s="656"/>
      <c r="AE24" s="656"/>
      <c r="AF24" s="656"/>
      <c r="AG24" s="656"/>
      <c r="AH24" s="656"/>
      <c r="AI24" s="656"/>
      <c r="AJ24" s="657"/>
      <c r="AK24" s="656"/>
      <c r="AL24" s="656"/>
      <c r="AM24" s="656"/>
      <c r="AN24" s="656"/>
      <c r="AO24" s="658"/>
    </row>
    <row r="25" spans="1:41" s="651" customFormat="1">
      <c r="A25" s="649"/>
      <c r="B25" s="649"/>
      <c r="C25" s="650"/>
      <c r="E25" s="654"/>
      <c r="W25" s="654"/>
      <c r="AC25" s="655"/>
      <c r="AD25" s="656"/>
      <c r="AE25" s="656"/>
      <c r="AF25" s="656"/>
      <c r="AG25" s="656"/>
      <c r="AH25" s="656"/>
      <c r="AI25" s="656"/>
      <c r="AJ25" s="657"/>
      <c r="AK25" s="656"/>
      <c r="AL25" s="656"/>
      <c r="AM25" s="656"/>
      <c r="AN25" s="656"/>
      <c r="AO25" s="658"/>
    </row>
    <row r="26" spans="1:41" s="456" customFormat="1">
      <c r="C26" s="457"/>
      <c r="E26" s="458"/>
      <c r="G26" s="458"/>
      <c r="AC26" s="459"/>
      <c r="AD26" s="460"/>
      <c r="AE26" s="460"/>
      <c r="AF26" s="460"/>
      <c r="AG26" s="460"/>
      <c r="AH26" s="460"/>
      <c r="AI26" s="460"/>
      <c r="AJ26" s="457"/>
      <c r="AK26" s="460"/>
      <c r="AL26" s="460"/>
      <c r="AM26" s="460"/>
      <c r="AN26" s="460"/>
      <c r="AO26" s="461"/>
    </row>
    <row r="27" spans="1:41" s="456" customFormat="1">
      <c r="C27" s="457"/>
      <c r="E27" s="458"/>
      <c r="G27" s="458"/>
      <c r="R27" s="459"/>
      <c r="S27" s="460"/>
      <c r="T27" s="461"/>
      <c r="U27" s="461"/>
      <c r="V27" s="461"/>
      <c r="W27" s="462"/>
      <c r="AC27" s="459"/>
      <c r="AD27" s="460"/>
      <c r="AE27" s="460"/>
      <c r="AF27" s="460"/>
      <c r="AG27" s="460"/>
      <c r="AH27" s="460"/>
      <c r="AI27" s="460"/>
      <c r="AJ27" s="457"/>
      <c r="AK27" s="460"/>
      <c r="AL27" s="460"/>
      <c r="AM27" s="460"/>
      <c r="AN27" s="460"/>
      <c r="AO27" s="461"/>
    </row>
    <row r="28" spans="1:41" s="456" customFormat="1">
      <c r="C28" s="457"/>
      <c r="E28" s="458"/>
      <c r="G28" s="458"/>
      <c r="R28" s="459"/>
      <c r="S28" s="460"/>
      <c r="T28" s="461"/>
      <c r="U28" s="461"/>
      <c r="V28" s="461"/>
      <c r="W28" s="462"/>
      <c r="AC28" s="459"/>
      <c r="AD28" s="460"/>
      <c r="AE28" s="460"/>
      <c r="AF28" s="460"/>
      <c r="AG28" s="460"/>
      <c r="AH28" s="460"/>
      <c r="AI28" s="460"/>
      <c r="AJ28" s="457"/>
      <c r="AK28" s="460"/>
      <c r="AL28" s="460"/>
      <c r="AM28" s="460"/>
      <c r="AN28" s="460"/>
      <c r="AO28" s="461"/>
    </row>
    <row r="29" spans="1:41" s="456" customFormat="1">
      <c r="C29" s="457"/>
      <c r="E29" s="458"/>
      <c r="G29" s="458"/>
      <c r="R29" s="459"/>
      <c r="S29" s="460"/>
      <c r="T29" s="461"/>
      <c r="U29" s="461"/>
      <c r="V29" s="461"/>
      <c r="W29" s="462"/>
      <c r="AC29" s="459"/>
      <c r="AD29" s="460"/>
      <c r="AE29" s="460"/>
      <c r="AF29" s="460"/>
      <c r="AG29" s="460"/>
      <c r="AH29" s="460"/>
      <c r="AI29" s="460"/>
      <c r="AJ29" s="457"/>
      <c r="AK29" s="460"/>
      <c r="AL29" s="460"/>
      <c r="AM29" s="460"/>
      <c r="AN29" s="460"/>
      <c r="AO29" s="461"/>
    </row>
    <row r="30" spans="1:41" s="456" customFormat="1">
      <c r="C30" s="457"/>
      <c r="E30" s="458"/>
      <c r="G30" s="458"/>
      <c r="R30" s="459"/>
      <c r="S30" s="460"/>
      <c r="T30" s="461"/>
      <c r="U30" s="461"/>
      <c r="V30" s="461"/>
      <c r="W30" s="462"/>
      <c r="AO30" s="458"/>
    </row>
    <row r="31" spans="1:41" s="456" customFormat="1">
      <c r="C31" s="457"/>
      <c r="E31" s="458"/>
      <c r="G31" s="458"/>
      <c r="R31" s="459"/>
      <c r="S31" s="460"/>
      <c r="T31" s="461"/>
      <c r="U31" s="461"/>
      <c r="V31" s="461"/>
      <c r="W31" s="462"/>
    </row>
    <row r="32" spans="1:41" s="456" customFormat="1">
      <c r="C32" s="457"/>
      <c r="E32" s="458"/>
      <c r="G32" s="458"/>
      <c r="R32" s="459"/>
      <c r="S32" s="460"/>
      <c r="T32" s="461"/>
      <c r="U32" s="461"/>
      <c r="V32" s="461"/>
      <c r="W32" s="462"/>
    </row>
    <row r="33" spans="1:23" s="456" customFormat="1">
      <c r="C33" s="457"/>
      <c r="E33" s="458"/>
      <c r="G33" s="458"/>
      <c r="R33" s="459"/>
      <c r="S33" s="460"/>
      <c r="T33" s="461"/>
      <c r="U33" s="461"/>
      <c r="V33" s="461"/>
      <c r="W33" s="462"/>
    </row>
    <row r="34" spans="1:23" s="456" customFormat="1">
      <c r="C34" s="457"/>
      <c r="E34" s="458"/>
      <c r="G34" s="458"/>
      <c r="R34" s="459"/>
      <c r="S34" s="460"/>
      <c r="T34" s="461"/>
      <c r="U34" s="461"/>
      <c r="V34" s="461"/>
      <c r="W34" s="462"/>
    </row>
    <row r="35" spans="1:23" s="456" customFormat="1">
      <c r="C35" s="457"/>
      <c r="E35" s="458"/>
      <c r="G35" s="458"/>
      <c r="R35" s="459"/>
      <c r="S35" s="460"/>
      <c r="T35" s="461"/>
      <c r="U35" s="461"/>
      <c r="V35" s="461"/>
      <c r="W35" s="462"/>
    </row>
    <row r="36" spans="1:23" s="456" customFormat="1">
      <c r="C36" s="457"/>
      <c r="E36" s="458"/>
      <c r="G36" s="458"/>
      <c r="R36" s="459"/>
      <c r="S36" s="460"/>
      <c r="T36" s="461"/>
      <c r="U36" s="461"/>
      <c r="V36" s="461"/>
      <c r="W36" s="462"/>
    </row>
    <row r="37" spans="1:23">
      <c r="A37" s="456"/>
      <c r="B37" s="456"/>
      <c r="C37" s="457"/>
      <c r="D37" s="456"/>
      <c r="E37" s="458"/>
      <c r="F37" s="456"/>
      <c r="G37" s="458"/>
      <c r="H37" s="456"/>
      <c r="I37" s="456"/>
      <c r="J37" s="456"/>
      <c r="K37" s="456"/>
    </row>
    <row r="38" spans="1:23">
      <c r="A38" s="456"/>
      <c r="B38" s="456"/>
      <c r="C38" s="457"/>
      <c r="D38" s="456"/>
      <c r="E38" s="458"/>
      <c r="F38" s="456"/>
      <c r="G38" s="458"/>
      <c r="H38" s="456"/>
      <c r="I38" s="456"/>
      <c r="J38" s="456"/>
      <c r="K38" s="456"/>
    </row>
    <row r="39" spans="1:23">
      <c r="A39" s="456"/>
      <c r="B39" s="456"/>
      <c r="C39" s="457"/>
      <c r="D39" s="456"/>
      <c r="E39" s="458"/>
      <c r="F39" s="456"/>
      <c r="G39" s="458"/>
      <c r="H39" s="456"/>
      <c r="I39" s="456"/>
      <c r="J39" s="456"/>
      <c r="K39" s="456"/>
    </row>
    <row r="40" spans="1:23">
      <c r="A40" s="456"/>
      <c r="B40" s="456"/>
      <c r="C40" s="457"/>
      <c r="D40" s="456"/>
      <c r="E40" s="458"/>
      <c r="F40" s="456"/>
      <c r="G40" s="458"/>
      <c r="H40" s="456"/>
      <c r="I40" s="456"/>
      <c r="J40" s="456"/>
      <c r="K40" s="456"/>
    </row>
    <row r="41" spans="1:23">
      <c r="A41" s="456"/>
      <c r="B41" s="456"/>
      <c r="C41" s="457"/>
      <c r="D41" s="456"/>
      <c r="E41" s="458"/>
      <c r="F41" s="456"/>
      <c r="G41" s="458"/>
      <c r="H41" s="456"/>
      <c r="I41" s="456"/>
      <c r="J41" s="456"/>
      <c r="K41" s="456"/>
    </row>
    <row r="42" spans="1:23" ht="14.25" customHeight="1">
      <c r="A42" s="151"/>
      <c r="B42" s="151"/>
      <c r="C42" s="170"/>
      <c r="D42" s="151"/>
      <c r="E42" s="454"/>
      <c r="F42" s="151"/>
      <c r="G42" s="454"/>
      <c r="H42" s="151"/>
      <c r="I42" s="151"/>
      <c r="J42" s="151"/>
      <c r="K42" s="151"/>
    </row>
    <row r="43" spans="1:23">
      <c r="A43" s="167"/>
      <c r="B43" s="167"/>
      <c r="C43" s="455"/>
      <c r="D43" s="167"/>
      <c r="E43" s="454"/>
      <c r="F43" s="151"/>
      <c r="G43" s="454"/>
      <c r="H43" s="151"/>
      <c r="I43" s="151"/>
      <c r="J43" s="151"/>
      <c r="K43" s="151"/>
    </row>
    <row r="44" spans="1:23" ht="14.25" customHeight="1">
      <c r="A44" s="151"/>
      <c r="B44" s="151"/>
      <c r="C44" s="170"/>
      <c r="D44" s="151"/>
      <c r="E44" s="454"/>
      <c r="F44" s="151"/>
      <c r="G44" s="454"/>
      <c r="H44" s="151"/>
      <c r="I44" s="151"/>
      <c r="J44" s="151"/>
      <c r="K44" s="151"/>
    </row>
    <row r="45" spans="1:23">
      <c r="A45" s="94"/>
      <c r="B45" s="94"/>
      <c r="C45" s="95"/>
      <c r="D45" s="94"/>
    </row>
    <row r="46" spans="1:23" ht="14.25" customHeight="1"/>
  </sheetData>
  <mergeCells count="3">
    <mergeCell ref="D19:H19"/>
    <mergeCell ref="D21:H21"/>
    <mergeCell ref="D23:H23"/>
  </mergeCells>
  <pageMargins left="0.511811024" right="0.511811024" top="0.78740157500000008" bottom="0.78740157500000008" header="0.31496062000000008" footer="0.31496062000000008"/>
  <pageSetup paperSize="9" fitToWidth="0" fitToHeight="0" orientation="portrait" r:id="rId1"/>
  <ignoredErrors>
    <ignoredError sqref="D17:M1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Q65"/>
  <sheetViews>
    <sheetView workbookViewId="0">
      <selection activeCell="F20" sqref="F20"/>
    </sheetView>
  </sheetViews>
  <sheetFormatPr defaultRowHeight="14.25"/>
  <cols>
    <col min="1" max="1" width="14" style="9" customWidth="1"/>
    <col min="2" max="2" width="16.5703125" style="83" customWidth="1"/>
    <col min="3" max="3" width="13.85546875" style="83"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0</v>
      </c>
    </row>
    <row r="2" spans="1:15" ht="15">
      <c r="A2" s="1" t="s">
        <v>1</v>
      </c>
    </row>
    <row r="3" spans="1:15" ht="15">
      <c r="A3" s="1"/>
    </row>
    <row r="4" spans="1:15" ht="15">
      <c r="A4" s="1" t="s">
        <v>489</v>
      </c>
    </row>
    <row r="5" spans="1:15" ht="15.75" thickBot="1">
      <c r="A5" s="1"/>
    </row>
    <row r="6" spans="1:15" ht="15">
      <c r="A6" s="1062" t="s">
        <v>207</v>
      </c>
      <c r="B6" s="1062"/>
      <c r="C6" s="1062"/>
      <c r="D6" s="1062"/>
      <c r="E6" s="1062"/>
      <c r="F6" s="1"/>
    </row>
    <row r="7" spans="1:15" ht="15">
      <c r="A7" s="99" t="s">
        <v>208</v>
      </c>
      <c r="B7" s="100"/>
      <c r="C7" s="100"/>
      <c r="D7" s="101"/>
      <c r="E7" s="102"/>
      <c r="F7" s="1"/>
    </row>
    <row r="8" spans="1:15" ht="15" thickBot="1">
      <c r="B8" s="9"/>
      <c r="C8" s="9"/>
    </row>
    <row r="9" spans="1:15" s="103" customFormat="1" ht="30.75" customHeight="1" thickBot="1">
      <c r="A9" s="1063" t="str">
        <f>'10+_Assuntos_2024'!A7</f>
        <v>Cadastro Único (CadÚnico)</v>
      </c>
      <c r="B9" s="1064"/>
      <c r="C9" s="1065"/>
      <c r="E9" s="1063" t="str">
        <f>'10+_Assuntos_2024'!A8</f>
        <v>Órgão externo</v>
      </c>
      <c r="F9" s="1064"/>
      <c r="G9" s="1065"/>
      <c r="I9" s="1066" t="str">
        <f>'10+_Assuntos_2024'!A9</f>
        <v>Buraco e Pavimentação</v>
      </c>
      <c r="J9" s="1067"/>
      <c r="K9" s="1068"/>
      <c r="M9" s="1063" t="str">
        <f>'10+_Assuntos_2024'!A10</f>
        <v>Árvore</v>
      </c>
      <c r="N9" s="1064"/>
      <c r="O9" s="1065"/>
    </row>
    <row r="10" spans="1:15" ht="15.75" thickBot="1">
      <c r="A10" s="615" t="s">
        <v>2</v>
      </c>
      <c r="B10" s="4" t="s">
        <v>209</v>
      </c>
      <c r="C10" s="614" t="s">
        <v>210</v>
      </c>
      <c r="E10" s="615" t="s">
        <v>2</v>
      </c>
      <c r="F10" s="104" t="s">
        <v>209</v>
      </c>
      <c r="G10" s="617" t="s">
        <v>210</v>
      </c>
      <c r="I10" s="615" t="s">
        <v>2</v>
      </c>
      <c r="J10" s="104" t="s">
        <v>209</v>
      </c>
      <c r="K10" s="617" t="s">
        <v>210</v>
      </c>
      <c r="M10" s="615" t="s">
        <v>2</v>
      </c>
      <c r="N10" s="104" t="s">
        <v>209</v>
      </c>
      <c r="O10" s="617" t="s">
        <v>210</v>
      </c>
    </row>
    <row r="11" spans="1:15" ht="15">
      <c r="A11" s="603">
        <v>45292</v>
      </c>
      <c r="B11" s="7">
        <f>'10+_Assuntos_2024'!M7</f>
        <v>552</v>
      </c>
      <c r="C11" s="612">
        <f>((B11-242)/242)*100</f>
        <v>128.099173553719</v>
      </c>
      <c r="E11" s="603">
        <v>45292</v>
      </c>
      <c r="F11" s="105">
        <f>'10+_Assuntos_2024'!M8</f>
        <v>175</v>
      </c>
      <c r="G11" s="604">
        <f>((F11-218)/218)*100</f>
        <v>-19.724770642201836</v>
      </c>
      <c r="I11" s="603">
        <v>45292</v>
      </c>
      <c r="J11" s="105">
        <f>'10+_Assuntos_2024'!M9</f>
        <v>329</v>
      </c>
      <c r="K11" s="604">
        <f>((J11-291)/291)*100</f>
        <v>13.058419243986256</v>
      </c>
      <c r="M11" s="603">
        <v>45292</v>
      </c>
      <c r="N11" s="105">
        <f>'10+_Assuntos_2024'!M10</f>
        <v>349</v>
      </c>
      <c r="O11" s="604">
        <f>((N11-175)/175)*100</f>
        <v>99.428571428571431</v>
      </c>
    </row>
    <row r="12" spans="1:15" s="456" customFormat="1" ht="15">
      <c r="A12" s="759">
        <v>45323</v>
      </c>
      <c r="B12" s="760">
        <f>'10+_Assuntos_2024'!L7</f>
        <v>798</v>
      </c>
      <c r="C12" s="761">
        <f t="shared" ref="C12:C18" si="0">((B12-B11)/B11)*100</f>
        <v>44.565217391304344</v>
      </c>
      <c r="E12" s="759">
        <v>45323</v>
      </c>
      <c r="F12" s="762">
        <f>'10+_Assuntos_2024'!L8</f>
        <v>252</v>
      </c>
      <c r="G12" s="763">
        <f t="shared" ref="G12:G18" si="1">((F12-F11)/F11)*100</f>
        <v>44</v>
      </c>
      <c r="I12" s="759">
        <v>45323</v>
      </c>
      <c r="J12" s="762">
        <f>'10+_Assuntos_2024'!L9</f>
        <v>336</v>
      </c>
      <c r="K12" s="763">
        <f t="shared" ref="K12:K18" si="2">((J12-J11)/J11)*100</f>
        <v>2.1276595744680851</v>
      </c>
      <c r="M12" s="759">
        <v>45323</v>
      </c>
      <c r="N12" s="762">
        <f>'10+_Assuntos_2024'!L10</f>
        <v>303</v>
      </c>
      <c r="O12" s="763">
        <f t="shared" ref="O12:O18" si="3">((N12-N11)/N11)*100</f>
        <v>-13.180515759312319</v>
      </c>
    </row>
    <row r="13" spans="1:15" s="456" customFormat="1" ht="15">
      <c r="A13" s="759">
        <v>45352</v>
      </c>
      <c r="B13" s="760">
        <f>'10+_Assuntos_2024'!K7</f>
        <v>822</v>
      </c>
      <c r="C13" s="761">
        <f t="shared" si="0"/>
        <v>3.007518796992481</v>
      </c>
      <c r="E13" s="759">
        <v>45352</v>
      </c>
      <c r="F13" s="762">
        <f>'10+_Assuntos_2024'!K8</f>
        <v>148</v>
      </c>
      <c r="G13" s="763">
        <f t="shared" si="1"/>
        <v>-41.269841269841265</v>
      </c>
      <c r="I13" s="759">
        <v>45352</v>
      </c>
      <c r="J13" s="762">
        <f>'10+_Assuntos_2024'!K9</f>
        <v>418</v>
      </c>
      <c r="K13" s="763">
        <f t="shared" si="2"/>
        <v>24.404761904761905</v>
      </c>
      <c r="M13" s="759">
        <v>45352</v>
      </c>
      <c r="N13" s="762">
        <f>'10+_Assuntos_2024'!K10</f>
        <v>316</v>
      </c>
      <c r="O13" s="763">
        <f t="shared" si="3"/>
        <v>4.2904290429042904</v>
      </c>
    </row>
    <row r="14" spans="1:15" s="456" customFormat="1" ht="15">
      <c r="A14" s="759">
        <v>45383</v>
      </c>
      <c r="B14" s="760">
        <f>'10+_Assuntos_2024'!J$7</f>
        <v>819</v>
      </c>
      <c r="C14" s="761">
        <f t="shared" si="0"/>
        <v>-0.36496350364963503</v>
      </c>
      <c r="E14" s="759">
        <v>45383</v>
      </c>
      <c r="F14" s="762">
        <f>'10+_Assuntos_2024'!J$8</f>
        <v>314</v>
      </c>
      <c r="G14" s="763">
        <f t="shared" si="1"/>
        <v>112.16216216216218</v>
      </c>
      <c r="I14" s="759">
        <v>45383</v>
      </c>
      <c r="J14" s="762">
        <f>'10+_Assuntos_2024'!J$9</f>
        <v>369</v>
      </c>
      <c r="K14" s="763">
        <f t="shared" si="2"/>
        <v>-11.722488038277511</v>
      </c>
      <c r="M14" s="759">
        <v>45383</v>
      </c>
      <c r="N14" s="762">
        <f>'10+_Assuntos_2024'!J$10</f>
        <v>283</v>
      </c>
      <c r="O14" s="763">
        <f t="shared" si="3"/>
        <v>-10.443037974683545</v>
      </c>
    </row>
    <row r="15" spans="1:15" s="456" customFormat="1" ht="15">
      <c r="A15" s="759">
        <v>45413</v>
      </c>
      <c r="B15" s="760">
        <f>'10+_Assuntos_2024'!I$7</f>
        <v>752</v>
      </c>
      <c r="C15" s="761">
        <f t="shared" si="0"/>
        <v>-8.1807081807081801</v>
      </c>
      <c r="E15" s="759">
        <v>45413</v>
      </c>
      <c r="F15" s="762">
        <f>'10+_Assuntos_2024'!I$8</f>
        <v>423</v>
      </c>
      <c r="G15" s="763">
        <f t="shared" si="1"/>
        <v>34.71337579617834</v>
      </c>
      <c r="I15" s="759">
        <v>45413</v>
      </c>
      <c r="J15" s="762">
        <f>'10+_Assuntos_2024'!I$9</f>
        <v>341</v>
      </c>
      <c r="K15" s="763">
        <f t="shared" si="2"/>
        <v>-7.5880758807588071</v>
      </c>
      <c r="M15" s="759">
        <v>45413</v>
      </c>
      <c r="N15" s="762">
        <f>'10+_Assuntos_2024'!I$10</f>
        <v>271</v>
      </c>
      <c r="O15" s="763">
        <f t="shared" si="3"/>
        <v>-4.2402826855123674</v>
      </c>
    </row>
    <row r="16" spans="1:15" s="456" customFormat="1" ht="15">
      <c r="A16" s="759">
        <v>45444</v>
      </c>
      <c r="B16" s="760">
        <f>'10+_Assuntos_2024'!H$7</f>
        <v>583</v>
      </c>
      <c r="C16" s="761">
        <f t="shared" si="0"/>
        <v>-22.473404255319149</v>
      </c>
      <c r="E16" s="759">
        <v>45444</v>
      </c>
      <c r="F16" s="762">
        <f>'10+_Assuntos_2024'!H$8</f>
        <v>394</v>
      </c>
      <c r="G16" s="763">
        <f t="shared" si="1"/>
        <v>-6.8557919621749415</v>
      </c>
      <c r="I16" s="759">
        <v>45444</v>
      </c>
      <c r="J16" s="762">
        <f>'10+_Assuntos_2024'!H$9</f>
        <v>363</v>
      </c>
      <c r="K16" s="763">
        <f t="shared" si="2"/>
        <v>6.4516129032258061</v>
      </c>
      <c r="M16" s="759">
        <v>45444</v>
      </c>
      <c r="N16" s="762">
        <f>'10+_Assuntos_2024'!H$10</f>
        <v>279</v>
      </c>
      <c r="O16" s="763">
        <f t="shared" si="3"/>
        <v>2.9520295202952029</v>
      </c>
    </row>
    <row r="17" spans="1:15" s="456" customFormat="1" ht="15">
      <c r="A17" s="759">
        <v>45474</v>
      </c>
      <c r="B17" s="760">
        <f>'10+_Assuntos_2024'!G$7</f>
        <v>400</v>
      </c>
      <c r="C17" s="761">
        <f t="shared" si="0"/>
        <v>-31.3893653516295</v>
      </c>
      <c r="E17" s="759">
        <v>45474</v>
      </c>
      <c r="F17" s="762">
        <f>'10+_Assuntos_2024'!G$8</f>
        <v>983</v>
      </c>
      <c r="G17" s="763">
        <f t="shared" si="1"/>
        <v>149.49238578680203</v>
      </c>
      <c r="I17" s="759">
        <v>45474</v>
      </c>
      <c r="J17" s="762">
        <f>'10+_Assuntos_2024'!G$9</f>
        <v>279</v>
      </c>
      <c r="K17" s="763">
        <f t="shared" si="2"/>
        <v>-23.140495867768596</v>
      </c>
      <c r="M17" s="759">
        <v>45474</v>
      </c>
      <c r="N17" s="762">
        <f>'10+_Assuntos_2024'!G$10</f>
        <v>274</v>
      </c>
      <c r="O17" s="763">
        <f t="shared" si="3"/>
        <v>-1.7921146953405016</v>
      </c>
    </row>
    <row r="18" spans="1:15" s="456" customFormat="1" ht="15">
      <c r="A18" s="759">
        <v>45505</v>
      </c>
      <c r="B18" s="760">
        <f>'10+_Assuntos_2024'!F$7</f>
        <v>320</v>
      </c>
      <c r="C18" s="761">
        <f t="shared" si="0"/>
        <v>-20</v>
      </c>
      <c r="E18" s="759">
        <v>45505</v>
      </c>
      <c r="F18" s="762">
        <f>'10+_Assuntos_2024'!F$8</f>
        <v>908</v>
      </c>
      <c r="G18" s="763">
        <f t="shared" si="1"/>
        <v>-7.6297049847405898</v>
      </c>
      <c r="I18" s="759">
        <v>45505</v>
      </c>
      <c r="J18" s="762">
        <f>'10+_Assuntos_2024'!F$9</f>
        <v>236</v>
      </c>
      <c r="K18" s="763">
        <f t="shared" si="2"/>
        <v>-15.412186379928317</v>
      </c>
      <c r="M18" s="759">
        <v>45505</v>
      </c>
      <c r="N18" s="762">
        <f>'10+_Assuntos_2024'!F$10</f>
        <v>290</v>
      </c>
      <c r="O18" s="763">
        <f t="shared" si="3"/>
        <v>5.8394160583941606</v>
      </c>
    </row>
    <row r="19" spans="1:15" s="456" customFormat="1" ht="15">
      <c r="A19" s="759">
        <v>45536</v>
      </c>
      <c r="B19" s="760">
        <f>'10+_Assuntos_2024'!E$7</f>
        <v>212</v>
      </c>
      <c r="C19" s="761">
        <f t="shared" ref="C19:C22" si="4">((B19-B18)/B18)*100</f>
        <v>-33.75</v>
      </c>
      <c r="E19" s="759">
        <v>45536</v>
      </c>
      <c r="F19" s="762">
        <f>'10+_Assuntos_2024'!E$8</f>
        <v>567</v>
      </c>
      <c r="G19" s="763">
        <f t="shared" ref="G19:G22" si="5">((F19-F18)/F18)*100</f>
        <v>-37.555066079295152</v>
      </c>
      <c r="I19" s="759">
        <v>45536</v>
      </c>
      <c r="J19" s="762">
        <f>'10+_Assuntos_2024'!E$9</f>
        <v>229</v>
      </c>
      <c r="K19" s="763">
        <f t="shared" ref="K19:K22" si="6">((J19-J18)/J18)*100</f>
        <v>-2.9661016949152543</v>
      </c>
      <c r="M19" s="759">
        <v>45536</v>
      </c>
      <c r="N19" s="762">
        <f>'10+_Assuntos_2024'!E$10</f>
        <v>282</v>
      </c>
      <c r="O19" s="763">
        <f t="shared" ref="O19:O22" si="7">((N19-N18)/N18)*100</f>
        <v>-2.7586206896551726</v>
      </c>
    </row>
    <row r="20" spans="1:15" s="456" customFormat="1" ht="15">
      <c r="A20" s="759">
        <v>45566</v>
      </c>
      <c r="B20" s="760">
        <f>'10+_Assuntos_2024'!D$7</f>
        <v>212</v>
      </c>
      <c r="C20" s="761">
        <f t="shared" si="4"/>
        <v>0</v>
      </c>
      <c r="E20" s="759">
        <v>45566</v>
      </c>
      <c r="F20" s="760">
        <f>'10+_Assuntos_2024'!D$8</f>
        <v>472</v>
      </c>
      <c r="G20" s="761">
        <f t="shared" si="5"/>
        <v>-16.754850088183421</v>
      </c>
      <c r="I20" s="759">
        <v>45566</v>
      </c>
      <c r="J20" s="762">
        <f>'10+_Assuntos_2024'!D$9</f>
        <v>247</v>
      </c>
      <c r="K20" s="763">
        <f t="shared" si="6"/>
        <v>7.860262008733625</v>
      </c>
      <c r="M20" s="759">
        <v>45566</v>
      </c>
      <c r="N20" s="762">
        <f>'10+_Assuntos_2024'!D$10</f>
        <v>332</v>
      </c>
      <c r="O20" s="763">
        <f t="shared" si="7"/>
        <v>17.730496453900709</v>
      </c>
    </row>
    <row r="21" spans="1:15" ht="15">
      <c r="A21" s="605">
        <v>45597</v>
      </c>
      <c r="B21" s="662">
        <f>'10+_Assuntos_2024'!C$7</f>
        <v>0</v>
      </c>
      <c r="C21" s="663">
        <f t="shared" si="4"/>
        <v>-100</v>
      </c>
      <c r="E21" s="605">
        <v>45597</v>
      </c>
      <c r="F21" s="662">
        <f>'10+_Assuntos_2024'!C$8</f>
        <v>0</v>
      </c>
      <c r="G21" s="663">
        <f t="shared" si="5"/>
        <v>-100</v>
      </c>
      <c r="I21" s="605">
        <v>45597</v>
      </c>
      <c r="J21" s="666">
        <f>'10+_Assuntos_2024'!C$9</f>
        <v>0</v>
      </c>
      <c r="K21" s="667">
        <f t="shared" si="6"/>
        <v>-100</v>
      </c>
      <c r="M21" s="605">
        <v>45597</v>
      </c>
      <c r="N21" s="666">
        <f>'10+_Assuntos_2024'!C$10</f>
        <v>0</v>
      </c>
      <c r="O21" s="667">
        <f t="shared" si="7"/>
        <v>-100</v>
      </c>
    </row>
    <row r="22" spans="1:15" ht="15.75" thickBot="1">
      <c r="A22" s="606">
        <v>45627</v>
      </c>
      <c r="B22" s="664">
        <f>'10+_Assuntos_2024'!B$7</f>
        <v>0</v>
      </c>
      <c r="C22" s="665" t="e">
        <f t="shared" si="4"/>
        <v>#DIV/0!</v>
      </c>
      <c r="E22" s="606">
        <v>45627</v>
      </c>
      <c r="F22" s="664">
        <f>'10+_Assuntos_2024'!B$8</f>
        <v>0</v>
      </c>
      <c r="G22" s="665" t="e">
        <f t="shared" si="5"/>
        <v>#DIV/0!</v>
      </c>
      <c r="I22" s="606">
        <v>45627</v>
      </c>
      <c r="J22" s="668">
        <f>'10+_Assuntos_2024'!B$9</f>
        <v>0</v>
      </c>
      <c r="K22" s="669" t="e">
        <f t="shared" si="6"/>
        <v>#DIV/0!</v>
      </c>
      <c r="M22" s="606">
        <v>45627</v>
      </c>
      <c r="N22" s="668">
        <f>'10+_Assuntos_2024'!B$10</f>
        <v>0</v>
      </c>
      <c r="O22" s="669" t="e">
        <f t="shared" si="7"/>
        <v>#DIV/0!</v>
      </c>
    </row>
    <row r="23" spans="1:15">
      <c r="B23" s="9"/>
      <c r="C23" s="9"/>
    </row>
    <row r="24" spans="1:15" ht="15" thickBot="1">
      <c r="B24" s="9"/>
      <c r="C24" s="9"/>
    </row>
    <row r="25" spans="1:15" s="103" customFormat="1" ht="30.75" customHeight="1" thickBot="1">
      <c r="A25" s="1063" t="str">
        <f>'10+_Assuntos_2024'!A11</f>
        <v>Qualidade de atendimento</v>
      </c>
      <c r="B25" s="1064"/>
      <c r="C25" s="1065"/>
      <c r="E25" s="1066" t="str">
        <f>'10+_Assuntos_2024'!A12</f>
        <v>Processo Administrativo</v>
      </c>
      <c r="F25" s="1067"/>
      <c r="G25" s="1068"/>
      <c r="I25" s="1069" t="str">
        <f>'10+_Assuntos_2024'!A13</f>
        <v>Poluição sonora - PSIU</v>
      </c>
      <c r="J25" s="1069"/>
      <c r="K25" s="1069"/>
      <c r="M25" s="1060" t="str">
        <f>'10+_Assuntos_2024'!A14</f>
        <v>Estabelecimentos comerciais, indústrias e serviços</v>
      </c>
      <c r="N25" s="1060"/>
      <c r="O25" s="1060"/>
    </row>
    <row r="26" spans="1:15" ht="15.75" thickBot="1">
      <c r="A26" s="615" t="s">
        <v>2</v>
      </c>
      <c r="B26" s="107" t="s">
        <v>209</v>
      </c>
      <c r="C26" s="616" t="s">
        <v>210</v>
      </c>
      <c r="E26" s="613" t="s">
        <v>2</v>
      </c>
      <c r="F26" s="5" t="s">
        <v>209</v>
      </c>
      <c r="G26" s="614" t="s">
        <v>210</v>
      </c>
      <c r="I26" s="600" t="s">
        <v>2</v>
      </c>
      <c r="J26" s="601" t="s">
        <v>209</v>
      </c>
      <c r="K26" s="602" t="s">
        <v>210</v>
      </c>
      <c r="M26" s="600" t="s">
        <v>2</v>
      </c>
      <c r="N26" s="611" t="s">
        <v>209</v>
      </c>
      <c r="O26" s="602" t="s">
        <v>210</v>
      </c>
    </row>
    <row r="27" spans="1:15" ht="15">
      <c r="A27" s="603">
        <v>45292</v>
      </c>
      <c r="B27" s="105">
        <f>'10+_Assuntos_2024'!M11</f>
        <v>197</v>
      </c>
      <c r="C27" s="604">
        <f>((B27-157)/157)*100</f>
        <v>25.477707006369428</v>
      </c>
      <c r="E27" s="603">
        <v>45292</v>
      </c>
      <c r="F27" s="105">
        <f>'10+_Assuntos_2024'!M12</f>
        <v>212</v>
      </c>
      <c r="G27" s="604">
        <f>((F27-160)/160)*100</f>
        <v>32.5</v>
      </c>
      <c r="I27" s="603">
        <v>45292</v>
      </c>
      <c r="J27" s="105">
        <f>'10+_Assuntos_2024'!M13</f>
        <v>174</v>
      </c>
      <c r="K27" s="604">
        <f>((J27-173)/173)*100</f>
        <v>0.57803468208092479</v>
      </c>
      <c r="M27" s="603">
        <v>45292</v>
      </c>
      <c r="N27" s="105">
        <f>'10+_Assuntos_2024'!M14</f>
        <v>166</v>
      </c>
      <c r="O27" s="612">
        <f>((N27-170)/170)*100</f>
        <v>-2.3529411764705883</v>
      </c>
    </row>
    <row r="28" spans="1:15" s="456" customFormat="1" ht="15">
      <c r="A28" s="759">
        <v>45323</v>
      </c>
      <c r="B28" s="762">
        <f>'10+_Assuntos_2024'!L11</f>
        <v>172</v>
      </c>
      <c r="C28" s="763">
        <f t="shared" ref="C28:C34" si="8">((B28-B27)/B27)*100</f>
        <v>-12.690355329949238</v>
      </c>
      <c r="E28" s="759">
        <v>45323</v>
      </c>
      <c r="F28" s="762">
        <f>'10+_Assuntos_2024'!L12</f>
        <v>198</v>
      </c>
      <c r="G28" s="763">
        <f t="shared" ref="G28:G34" si="9">((F28-F27)/F27)*100</f>
        <v>-6.6037735849056602</v>
      </c>
      <c r="I28" s="759">
        <v>45323</v>
      </c>
      <c r="J28" s="762">
        <f>'10+_Assuntos_2024'!L13</f>
        <v>180</v>
      </c>
      <c r="K28" s="763">
        <f t="shared" ref="K28:K34" si="10">((J28-J27)/J27)*100</f>
        <v>3.4482758620689653</v>
      </c>
      <c r="M28" s="759">
        <v>45323</v>
      </c>
      <c r="N28" s="762">
        <f>'10+_Assuntos_2024'!L14</f>
        <v>162</v>
      </c>
      <c r="O28" s="761">
        <f t="shared" ref="O28:O33" si="11">((N28-N27)/N27)*100</f>
        <v>-2.4096385542168677</v>
      </c>
    </row>
    <row r="29" spans="1:15" s="456" customFormat="1" ht="15">
      <c r="A29" s="759">
        <v>45352</v>
      </c>
      <c r="B29" s="762">
        <f>'10+_Assuntos_2024'!K11</f>
        <v>169</v>
      </c>
      <c r="C29" s="763">
        <f t="shared" si="8"/>
        <v>-1.7441860465116279</v>
      </c>
      <c r="E29" s="759">
        <v>45352</v>
      </c>
      <c r="F29" s="762">
        <f>'10+_Assuntos_2024'!K12</f>
        <v>182</v>
      </c>
      <c r="G29" s="763">
        <f t="shared" si="9"/>
        <v>-8.0808080808080813</v>
      </c>
      <c r="I29" s="759">
        <v>45352</v>
      </c>
      <c r="J29" s="762">
        <f>'10+_Assuntos_2024'!K13</f>
        <v>184</v>
      </c>
      <c r="K29" s="763">
        <f t="shared" si="10"/>
        <v>2.2222222222222223</v>
      </c>
      <c r="M29" s="759">
        <v>45352</v>
      </c>
      <c r="N29" s="762">
        <f>'10+_Assuntos_2024'!K14</f>
        <v>130</v>
      </c>
      <c r="O29" s="761">
        <f t="shared" si="11"/>
        <v>-19.753086419753085</v>
      </c>
    </row>
    <row r="30" spans="1:15" s="456" customFormat="1" ht="15">
      <c r="A30" s="759">
        <v>45383</v>
      </c>
      <c r="B30" s="762">
        <f>'10+_Assuntos_2024'!J$11</f>
        <v>266</v>
      </c>
      <c r="C30" s="763">
        <f t="shared" si="8"/>
        <v>57.396449704142015</v>
      </c>
      <c r="E30" s="759">
        <v>45383</v>
      </c>
      <c r="F30" s="762">
        <f>'10+_Assuntos_2024'!J$12</f>
        <v>167</v>
      </c>
      <c r="G30" s="763">
        <f t="shared" si="9"/>
        <v>-8.2417582417582409</v>
      </c>
      <c r="I30" s="759">
        <v>45383</v>
      </c>
      <c r="J30" s="762">
        <f>'10+_Assuntos_2024'!J$13</f>
        <v>236</v>
      </c>
      <c r="K30" s="763">
        <f t="shared" si="10"/>
        <v>28.260869565217391</v>
      </c>
      <c r="M30" s="759">
        <v>45383</v>
      </c>
      <c r="N30" s="762">
        <f>'10+_Assuntos_2024'!J$14</f>
        <v>155</v>
      </c>
      <c r="O30" s="761">
        <f t="shared" si="11"/>
        <v>19.230769230769234</v>
      </c>
    </row>
    <row r="31" spans="1:15" s="456" customFormat="1" ht="15">
      <c r="A31" s="759">
        <v>45413</v>
      </c>
      <c r="B31" s="762">
        <f>'10+_Assuntos_2024'!I$11</f>
        <v>285</v>
      </c>
      <c r="C31" s="763">
        <f t="shared" si="8"/>
        <v>7.1428571428571423</v>
      </c>
      <c r="E31" s="759">
        <v>45413</v>
      </c>
      <c r="F31" s="762">
        <f>'10+_Assuntos_2024'!I$12</f>
        <v>155</v>
      </c>
      <c r="G31" s="763">
        <f t="shared" si="9"/>
        <v>-7.1856287425149699</v>
      </c>
      <c r="I31" s="759">
        <v>45413</v>
      </c>
      <c r="J31" s="762">
        <f>'10+_Assuntos_2024'!I$13</f>
        <v>184</v>
      </c>
      <c r="K31" s="763">
        <f t="shared" si="10"/>
        <v>-22.033898305084744</v>
      </c>
      <c r="M31" s="759">
        <v>45413</v>
      </c>
      <c r="N31" s="762">
        <f>'10+_Assuntos_2024'!I$14</f>
        <v>158</v>
      </c>
      <c r="O31" s="761">
        <f t="shared" si="11"/>
        <v>1.935483870967742</v>
      </c>
    </row>
    <row r="32" spans="1:15" s="456" customFormat="1" ht="15">
      <c r="A32" s="759">
        <v>45444</v>
      </c>
      <c r="B32" s="762">
        <f>'10+_Assuntos_2024'!H$11</f>
        <v>268</v>
      </c>
      <c r="C32" s="763">
        <f t="shared" si="8"/>
        <v>-5.9649122807017543</v>
      </c>
      <c r="E32" s="759">
        <v>45444</v>
      </c>
      <c r="F32" s="762">
        <f>'10+_Assuntos_2024'!H$12</f>
        <v>237</v>
      </c>
      <c r="G32" s="763">
        <f t="shared" si="9"/>
        <v>52.903225806451616</v>
      </c>
      <c r="I32" s="759">
        <v>45444</v>
      </c>
      <c r="J32" s="762">
        <f>'10+_Assuntos_2024'!H$13</f>
        <v>221</v>
      </c>
      <c r="K32" s="763">
        <f t="shared" si="10"/>
        <v>20.108695652173914</v>
      </c>
      <c r="M32" s="759">
        <v>45444</v>
      </c>
      <c r="N32" s="762">
        <f>'10+_Assuntos_2024'!H$14</f>
        <v>198</v>
      </c>
      <c r="O32" s="761">
        <f t="shared" si="11"/>
        <v>25.316455696202532</v>
      </c>
    </row>
    <row r="33" spans="1:15" s="456" customFormat="1" ht="15">
      <c r="A33" s="759">
        <v>45474</v>
      </c>
      <c r="B33" s="762">
        <f>'10+_Assuntos_2024'!G$11</f>
        <v>304</v>
      </c>
      <c r="C33" s="763">
        <f t="shared" si="8"/>
        <v>13.432835820895523</v>
      </c>
      <c r="E33" s="759">
        <v>45474</v>
      </c>
      <c r="F33" s="762">
        <f>'10+_Assuntos_2024'!G$12</f>
        <v>210</v>
      </c>
      <c r="G33" s="763">
        <f t="shared" si="9"/>
        <v>-11.39240506329114</v>
      </c>
      <c r="I33" s="759">
        <v>45474</v>
      </c>
      <c r="J33" s="762">
        <f>'10+_Assuntos_2024'!G$13</f>
        <v>192</v>
      </c>
      <c r="K33" s="763">
        <f t="shared" si="10"/>
        <v>-13.122171945701359</v>
      </c>
      <c r="M33" s="759">
        <v>45474</v>
      </c>
      <c r="N33" s="762">
        <f>'10+_Assuntos_2024'!G$14</f>
        <v>134</v>
      </c>
      <c r="O33" s="761">
        <f t="shared" si="11"/>
        <v>-32.323232323232325</v>
      </c>
    </row>
    <row r="34" spans="1:15" s="456" customFormat="1" ht="15">
      <c r="A34" s="759">
        <v>45505</v>
      </c>
      <c r="B34" s="762">
        <f>'10+_Assuntos_2024'!F$11</f>
        <v>293</v>
      </c>
      <c r="C34" s="763">
        <f t="shared" si="8"/>
        <v>-3.6184210526315792</v>
      </c>
      <c r="E34" s="759">
        <v>45505</v>
      </c>
      <c r="F34" s="762">
        <f>'10+_Assuntos_2024'!F$12</f>
        <v>303</v>
      </c>
      <c r="G34" s="763">
        <f t="shared" si="9"/>
        <v>44.285714285714285</v>
      </c>
      <c r="I34" s="759">
        <v>45505</v>
      </c>
      <c r="J34" s="762">
        <f>'10+_Assuntos_2024'!F$13</f>
        <v>210</v>
      </c>
      <c r="K34" s="763">
        <f t="shared" si="10"/>
        <v>9.375</v>
      </c>
      <c r="M34" s="759">
        <v>45505</v>
      </c>
      <c r="N34" s="762">
        <f>'10+_Assuntos_2024'!F$14</f>
        <v>193</v>
      </c>
      <c r="O34" s="761">
        <f t="shared" ref="O34" si="12">((N34-N33)/N33)*100</f>
        <v>44.029850746268657</v>
      </c>
    </row>
    <row r="35" spans="1:15" s="456" customFormat="1" ht="15">
      <c r="A35" s="759">
        <v>45536</v>
      </c>
      <c r="B35" s="762">
        <f>'10+_Assuntos_2024'!E$11</f>
        <v>197</v>
      </c>
      <c r="C35" s="763">
        <f t="shared" ref="C35:C38" si="13">((B35-B34)/B34)*100</f>
        <v>-32.764505119453922</v>
      </c>
      <c r="E35" s="759">
        <v>45536</v>
      </c>
      <c r="F35" s="762">
        <f>'10+_Assuntos_2024'!E$12</f>
        <v>205</v>
      </c>
      <c r="G35" s="763">
        <f t="shared" ref="G35:G38" si="14">((F35-F34)/F34)*100</f>
        <v>-32.343234323432341</v>
      </c>
      <c r="I35" s="759">
        <v>45536</v>
      </c>
      <c r="J35" s="762">
        <f>'10+_Assuntos_2024'!E$13</f>
        <v>208</v>
      </c>
      <c r="K35" s="763">
        <f t="shared" ref="K35:K38" si="15">((J35-J34)/J34)*100</f>
        <v>-0.95238095238095244</v>
      </c>
      <c r="M35" s="759">
        <v>45536</v>
      </c>
      <c r="N35" s="762">
        <f>'10+_Assuntos_2024'!E$14</f>
        <v>222</v>
      </c>
      <c r="O35" s="761">
        <f t="shared" ref="O35:O38" si="16">((N35-N34)/N34)*100</f>
        <v>15.025906735751295</v>
      </c>
    </row>
    <row r="36" spans="1:15" s="456" customFormat="1" ht="15">
      <c r="A36" s="759">
        <v>45566</v>
      </c>
      <c r="B36" s="762">
        <f>'10+_Assuntos_2024'!D$11</f>
        <v>242</v>
      </c>
      <c r="C36" s="763">
        <f t="shared" si="13"/>
        <v>22.842639593908629</v>
      </c>
      <c r="E36" s="759">
        <v>45566</v>
      </c>
      <c r="F36" s="762">
        <f>'10+_Assuntos_2024'!D$12</f>
        <v>197</v>
      </c>
      <c r="G36" s="763">
        <f t="shared" si="14"/>
        <v>-3.9024390243902438</v>
      </c>
      <c r="I36" s="759">
        <v>45566</v>
      </c>
      <c r="J36" s="762">
        <f>'10+_Assuntos_2024'!D$13</f>
        <v>172</v>
      </c>
      <c r="K36" s="763">
        <f t="shared" si="15"/>
        <v>-17.307692307692307</v>
      </c>
      <c r="M36" s="759">
        <v>45566</v>
      </c>
      <c r="N36" s="762">
        <f>'10+_Assuntos_2024'!D$14</f>
        <v>194</v>
      </c>
      <c r="O36" s="761">
        <f t="shared" si="16"/>
        <v>-12.612612612612612</v>
      </c>
    </row>
    <row r="37" spans="1:15" ht="15">
      <c r="A37" s="605">
        <v>45597</v>
      </c>
      <c r="B37" s="666">
        <f>'10+_Assuntos_2024'!C$11</f>
        <v>0</v>
      </c>
      <c r="C37" s="667">
        <f t="shared" si="13"/>
        <v>-100</v>
      </c>
      <c r="E37" s="605">
        <v>45597</v>
      </c>
      <c r="F37" s="666">
        <f>'10+_Assuntos_2024'!C$12</f>
        <v>0</v>
      </c>
      <c r="G37" s="667">
        <f t="shared" si="14"/>
        <v>-100</v>
      </c>
      <c r="I37" s="605">
        <v>45597</v>
      </c>
      <c r="J37" s="666">
        <f>'10+_Assuntos_2024'!C$13</f>
        <v>0</v>
      </c>
      <c r="K37" s="667">
        <f t="shared" si="15"/>
        <v>-100</v>
      </c>
      <c r="M37" s="605">
        <v>45597</v>
      </c>
      <c r="N37" s="666">
        <f>'10+_Assuntos_2024'!C$14</f>
        <v>0</v>
      </c>
      <c r="O37" s="663">
        <f t="shared" si="16"/>
        <v>-100</v>
      </c>
    </row>
    <row r="38" spans="1:15" ht="15.75" thickBot="1">
      <c r="A38" s="606">
        <v>45627</v>
      </c>
      <c r="B38" s="668">
        <f>'10+_Assuntos_2024'!B$11</f>
        <v>0</v>
      </c>
      <c r="C38" s="669" t="e">
        <f t="shared" si="13"/>
        <v>#DIV/0!</v>
      </c>
      <c r="E38" s="606">
        <v>45627</v>
      </c>
      <c r="F38" s="668">
        <f>'10+_Assuntos_2024'!B$12</f>
        <v>0</v>
      </c>
      <c r="G38" s="669" t="e">
        <f t="shared" si="14"/>
        <v>#DIV/0!</v>
      </c>
      <c r="I38" s="606">
        <v>45627</v>
      </c>
      <c r="J38" s="668">
        <f>'10+_Assuntos_2024'!B$13</f>
        <v>0</v>
      </c>
      <c r="K38" s="669" t="e">
        <f t="shared" si="15"/>
        <v>#DIV/0!</v>
      </c>
      <c r="M38" s="606">
        <v>45627</v>
      </c>
      <c r="N38" s="668">
        <f>'10+_Assuntos_2024'!B$14</f>
        <v>0</v>
      </c>
      <c r="O38" s="665" t="e">
        <f t="shared" si="16"/>
        <v>#DIV/0!</v>
      </c>
    </row>
    <row r="39" spans="1:15">
      <c r="B39" s="9"/>
      <c r="C39" s="9"/>
    </row>
    <row r="40" spans="1:15" ht="15" thickBot="1">
      <c r="B40" s="9"/>
      <c r="C40" s="9"/>
    </row>
    <row r="41" spans="1:15" ht="30.75" customHeight="1" thickBot="1">
      <c r="A41" s="1060" t="str">
        <f>'10+_Assuntos_2024'!A15</f>
        <v>Ônibus</v>
      </c>
      <c r="B41" s="1060"/>
      <c r="C41" s="1060"/>
      <c r="E41" s="1061" t="str">
        <f>'10+_Assuntos_2024'!A16</f>
        <v>Sinalização e Circulação de veículos e Pedestres</v>
      </c>
      <c r="F41" s="1061"/>
      <c r="G41" s="1061"/>
    </row>
    <row r="42" spans="1:15" ht="15.75" thickBot="1">
      <c r="A42" s="600" t="s">
        <v>2</v>
      </c>
      <c r="B42" s="601" t="s">
        <v>209</v>
      </c>
      <c r="C42" s="602" t="s">
        <v>210</v>
      </c>
      <c r="E42" s="4" t="s">
        <v>2</v>
      </c>
      <c r="F42" s="108" t="s">
        <v>209</v>
      </c>
      <c r="G42" s="108" t="s">
        <v>210</v>
      </c>
    </row>
    <row r="43" spans="1:15" ht="15">
      <c r="A43" s="603">
        <v>45292</v>
      </c>
      <c r="B43" s="106">
        <f>'10+_Assuntos_2024'!M15</f>
        <v>102</v>
      </c>
      <c r="C43" s="604">
        <f>((B43-135)/135)*100</f>
        <v>-24.444444444444443</v>
      </c>
      <c r="E43" s="608">
        <v>45292</v>
      </c>
      <c r="F43" s="609">
        <f>'10+_Assuntos_2024'!M16</f>
        <v>162</v>
      </c>
      <c r="G43" s="610">
        <f>((F43-81)/81)*100</f>
        <v>100</v>
      </c>
    </row>
    <row r="44" spans="1:15" s="456" customFormat="1" ht="15">
      <c r="A44" s="759">
        <v>45323</v>
      </c>
      <c r="B44" s="762">
        <f>'10+_Assuntos_2024'!L15</f>
        <v>108</v>
      </c>
      <c r="C44" s="763">
        <f t="shared" ref="C44:C49" si="17">((B44-B43)/B43)*100</f>
        <v>5.8823529411764701</v>
      </c>
      <c r="E44" s="759">
        <v>45323</v>
      </c>
      <c r="F44" s="762">
        <f>'10+_Assuntos_2024'!L16</f>
        <v>131</v>
      </c>
      <c r="G44" s="763">
        <f t="shared" ref="G44:G49" si="18">((F44-F43)/F43)*100</f>
        <v>-19.1358024691358</v>
      </c>
    </row>
    <row r="45" spans="1:15" s="456" customFormat="1" ht="15">
      <c r="A45" s="759">
        <v>45352</v>
      </c>
      <c r="B45" s="762">
        <f>'10+_Assuntos_2024'!K15</f>
        <v>158</v>
      </c>
      <c r="C45" s="763">
        <f t="shared" si="17"/>
        <v>46.296296296296298</v>
      </c>
      <c r="E45" s="759">
        <v>45352</v>
      </c>
      <c r="F45" s="762">
        <f>'10+_Assuntos_2024'!K16</f>
        <v>151</v>
      </c>
      <c r="G45" s="763">
        <f t="shared" si="18"/>
        <v>15.267175572519085</v>
      </c>
    </row>
    <row r="46" spans="1:15" s="456" customFormat="1" ht="15">
      <c r="A46" s="759">
        <v>45383</v>
      </c>
      <c r="B46" s="762">
        <f>'10+_Assuntos_2024'!J$15</f>
        <v>195</v>
      </c>
      <c r="C46" s="763">
        <f t="shared" si="17"/>
        <v>23.417721518987342</v>
      </c>
      <c r="E46" s="759">
        <v>45383</v>
      </c>
      <c r="F46" s="762">
        <f>'10+_Assuntos_2024'!J$16</f>
        <v>176</v>
      </c>
      <c r="G46" s="763">
        <f t="shared" si="18"/>
        <v>16.556291390728479</v>
      </c>
    </row>
    <row r="47" spans="1:15" s="456" customFormat="1" ht="15">
      <c r="A47" s="759">
        <v>45413</v>
      </c>
      <c r="B47" s="762">
        <f>'10+_Assuntos_2024'!I$15</f>
        <v>141</v>
      </c>
      <c r="C47" s="763">
        <f t="shared" si="17"/>
        <v>-27.692307692307693</v>
      </c>
      <c r="E47" s="759">
        <v>45413</v>
      </c>
      <c r="F47" s="762">
        <f>'10+_Assuntos_2024'!I$16</f>
        <v>166</v>
      </c>
      <c r="G47" s="763">
        <f t="shared" si="18"/>
        <v>-5.6818181818181817</v>
      </c>
    </row>
    <row r="48" spans="1:15" s="456" customFormat="1" ht="15">
      <c r="A48" s="759">
        <v>45444</v>
      </c>
      <c r="B48" s="762">
        <f>'10+_Assuntos_2024'!H$15</f>
        <v>146</v>
      </c>
      <c r="C48" s="763">
        <f t="shared" si="17"/>
        <v>3.5460992907801421</v>
      </c>
      <c r="E48" s="759">
        <v>45444</v>
      </c>
      <c r="F48" s="762">
        <f>'10+_Assuntos_2024'!H$16</f>
        <v>159</v>
      </c>
      <c r="G48" s="763">
        <f t="shared" si="18"/>
        <v>-4.2168674698795181</v>
      </c>
    </row>
    <row r="49" spans="1:7" s="456" customFormat="1" ht="15">
      <c r="A49" s="759">
        <v>45474</v>
      </c>
      <c r="B49" s="762">
        <f>'10+_Assuntos_2024'!G$15</f>
        <v>160</v>
      </c>
      <c r="C49" s="763">
        <f t="shared" si="17"/>
        <v>9.5890410958904102</v>
      </c>
      <c r="E49" s="759">
        <v>45474</v>
      </c>
      <c r="F49" s="762">
        <f>'10+_Assuntos_2024'!G$16</f>
        <v>142</v>
      </c>
      <c r="G49" s="763">
        <f t="shared" si="18"/>
        <v>-10.691823899371069</v>
      </c>
    </row>
    <row r="50" spans="1:7" s="456" customFormat="1" ht="15">
      <c r="A50" s="759">
        <v>45505</v>
      </c>
      <c r="B50" s="762">
        <f>'10+_Assuntos_2024'!F$15</f>
        <v>215</v>
      </c>
      <c r="C50" s="763">
        <f t="shared" ref="C50" si="19">((B50-B49)/B49)*100</f>
        <v>34.375</v>
      </c>
      <c r="E50" s="759">
        <v>45505</v>
      </c>
      <c r="F50" s="762">
        <f>'10+_Assuntos_2024'!F$16</f>
        <v>161</v>
      </c>
      <c r="G50" s="763">
        <f t="shared" ref="G50" si="20">((F50-F49)/F49)*100</f>
        <v>13.380281690140844</v>
      </c>
    </row>
    <row r="51" spans="1:7" s="456" customFormat="1" ht="15">
      <c r="A51" s="759">
        <v>45536</v>
      </c>
      <c r="B51" s="762">
        <f>'10+_Assuntos_2024'!E$15</f>
        <v>210</v>
      </c>
      <c r="C51" s="763">
        <f t="shared" ref="C51:C54" si="21">((B51-B50)/B50)*100</f>
        <v>-2.3255813953488373</v>
      </c>
      <c r="E51" s="759">
        <v>45536</v>
      </c>
      <c r="F51" s="762">
        <f>'10+_Assuntos_2024'!E$16</f>
        <v>149</v>
      </c>
      <c r="G51" s="763">
        <f t="shared" ref="G51:G54" si="22">((F51-F50)/F50)*100</f>
        <v>-7.4534161490683228</v>
      </c>
    </row>
    <row r="52" spans="1:7" s="456" customFormat="1" ht="15">
      <c r="A52" s="759">
        <v>45566</v>
      </c>
      <c r="B52" s="762">
        <f>'10+_Assuntos_2024'!D$15</f>
        <v>234</v>
      </c>
      <c r="C52" s="763">
        <f t="shared" si="21"/>
        <v>11.428571428571429</v>
      </c>
      <c r="E52" s="759">
        <v>45566</v>
      </c>
      <c r="F52" s="762">
        <f>'10+_Assuntos_2024'!D$16</f>
        <v>194</v>
      </c>
      <c r="G52" s="763">
        <f t="shared" si="22"/>
        <v>30.201342281879196</v>
      </c>
    </row>
    <row r="53" spans="1:7" ht="15">
      <c r="A53" s="605">
        <v>45597</v>
      </c>
      <c r="B53" s="666">
        <f>'10+_Assuntos_2024'!C$15</f>
        <v>0</v>
      </c>
      <c r="C53" s="667">
        <f t="shared" si="21"/>
        <v>-100</v>
      </c>
      <c r="E53" s="605">
        <v>45597</v>
      </c>
      <c r="F53" s="666">
        <f>'10+_Assuntos_2024'!C$16</f>
        <v>0</v>
      </c>
      <c r="G53" s="667">
        <f t="shared" si="22"/>
        <v>-100</v>
      </c>
    </row>
    <row r="54" spans="1:7" ht="15.75" thickBot="1">
      <c r="A54" s="606">
        <v>45627</v>
      </c>
      <c r="B54" s="668">
        <f>'10+_Assuntos_2024'!B$15</f>
        <v>0</v>
      </c>
      <c r="C54" s="669" t="e">
        <f t="shared" si="21"/>
        <v>#DIV/0!</v>
      </c>
      <c r="E54" s="606">
        <v>45627</v>
      </c>
      <c r="F54" s="668">
        <f>'10+_Assuntos_2024'!B$16</f>
        <v>0</v>
      </c>
      <c r="G54" s="669" t="e">
        <f t="shared" si="22"/>
        <v>#DIV/0!</v>
      </c>
    </row>
    <row r="55" spans="1:7">
      <c r="B55" s="9"/>
      <c r="C55" s="9"/>
    </row>
    <row r="56" spans="1:7">
      <c r="B56" s="9"/>
      <c r="C56" s="9"/>
    </row>
    <row r="61" spans="1:7" ht="15">
      <c r="A61" s="1"/>
    </row>
    <row r="65" spans="17:17">
      <c r="Q65" s="83"/>
    </row>
  </sheetData>
  <mergeCells count="11">
    <mergeCell ref="I9:K9"/>
    <mergeCell ref="M9:O9"/>
    <mergeCell ref="A25:C25"/>
    <mergeCell ref="E25:G25"/>
    <mergeCell ref="I25:K25"/>
    <mergeCell ref="M25:O25"/>
    <mergeCell ref="A41:C41"/>
    <mergeCell ref="E41:G41"/>
    <mergeCell ref="A6:E6"/>
    <mergeCell ref="A9:C9"/>
    <mergeCell ref="E9:G9"/>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5:G5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W32"/>
  <sheetViews>
    <sheetView zoomScaleNormal="100" workbookViewId="0">
      <selection activeCell="L32" sqref="L32"/>
    </sheetView>
  </sheetViews>
  <sheetFormatPr defaultRowHeight="15"/>
  <cols>
    <col min="1" max="1" width="45.140625" customWidth="1"/>
    <col min="2" max="2" width="8.5703125" customWidth="1"/>
    <col min="3" max="3" width="7.5703125" bestFit="1" customWidth="1"/>
    <col min="4" max="4" width="7.7109375" style="2" bestFit="1" customWidth="1"/>
    <col min="5" max="5" width="6.140625" bestFit="1" customWidth="1"/>
    <col min="6" max="6" width="7.140625" bestFit="1" customWidth="1"/>
    <col min="7" max="7" width="2.85546875" customWidth="1"/>
    <col min="8" max="8" width="9.140625" customWidth="1"/>
  </cols>
  <sheetData>
    <row r="1" spans="1:6">
      <c r="A1" s="1" t="s">
        <v>0</v>
      </c>
      <c r="B1" s="1"/>
      <c r="C1" s="1"/>
    </row>
    <row r="2" spans="1:6">
      <c r="A2" s="1" t="s">
        <v>1</v>
      </c>
      <c r="B2" s="1"/>
      <c r="C2" s="1"/>
    </row>
    <row r="3" spans="1:6">
      <c r="A3" s="1"/>
      <c r="B3" s="1"/>
      <c r="C3" s="1"/>
    </row>
    <row r="4" spans="1:6">
      <c r="A4" s="1" t="s">
        <v>490</v>
      </c>
      <c r="B4" s="1"/>
      <c r="C4" s="1"/>
    </row>
    <row r="5" spans="1:6" ht="15.75" thickBot="1"/>
    <row r="6" spans="1:6" ht="15.75" thickBot="1">
      <c r="A6" s="923" t="s">
        <v>24</v>
      </c>
      <c r="B6" s="926">
        <v>45566</v>
      </c>
      <c r="C6" s="925">
        <v>45536</v>
      </c>
      <c r="D6" s="925">
        <v>45505</v>
      </c>
      <c r="E6" s="599" t="s">
        <v>5</v>
      </c>
      <c r="F6" s="672" t="s">
        <v>6</v>
      </c>
    </row>
    <row r="7" spans="1:6">
      <c r="A7" s="956" t="s">
        <v>143</v>
      </c>
      <c r="B7" s="872">
        <v>472</v>
      </c>
      <c r="C7" s="872">
        <v>567</v>
      </c>
      <c r="D7" s="872">
        <v>908</v>
      </c>
      <c r="E7" s="537">
        <f>SUM(B7:D7)</f>
        <v>1947</v>
      </c>
      <c r="F7" s="540">
        <f>AVERAGE(B7:D7)</f>
        <v>649</v>
      </c>
    </row>
    <row r="8" spans="1:6">
      <c r="A8" s="887" t="s">
        <v>42</v>
      </c>
      <c r="B8" s="816">
        <v>332</v>
      </c>
      <c r="C8" s="816">
        <v>282</v>
      </c>
      <c r="D8" s="816">
        <v>290</v>
      </c>
      <c r="E8" s="670">
        <f t="shared" ref="E8:E17" si="0">SUM(B8:D8)</f>
        <v>904</v>
      </c>
      <c r="F8" s="671">
        <f t="shared" ref="F8:F16" si="1">AVERAGE(B8:D8)</f>
        <v>301.33333333333331</v>
      </c>
    </row>
    <row r="9" spans="1:6">
      <c r="A9" s="887" t="s">
        <v>56</v>
      </c>
      <c r="B9" s="816">
        <v>212</v>
      </c>
      <c r="C9" s="816">
        <v>212</v>
      </c>
      <c r="D9" s="816">
        <v>320</v>
      </c>
      <c r="E9" s="538">
        <f t="shared" si="0"/>
        <v>744</v>
      </c>
      <c r="F9" s="541">
        <f t="shared" si="1"/>
        <v>248</v>
      </c>
    </row>
    <row r="10" spans="1:6">
      <c r="A10" s="937" t="s">
        <v>167</v>
      </c>
      <c r="B10" s="816">
        <v>242</v>
      </c>
      <c r="C10" s="816">
        <v>197</v>
      </c>
      <c r="D10" s="816">
        <v>293</v>
      </c>
      <c r="E10" s="538">
        <f t="shared" si="0"/>
        <v>732</v>
      </c>
      <c r="F10" s="541">
        <f t="shared" si="1"/>
        <v>244</v>
      </c>
    </row>
    <row r="11" spans="1:6">
      <c r="A11" s="887" t="s">
        <v>440</v>
      </c>
      <c r="B11" s="816">
        <v>247</v>
      </c>
      <c r="C11" s="816">
        <v>229</v>
      </c>
      <c r="D11" s="816">
        <v>236</v>
      </c>
      <c r="E11" s="538">
        <f t="shared" si="0"/>
        <v>712</v>
      </c>
      <c r="F11" s="541">
        <f t="shared" si="1"/>
        <v>237.33333333333334</v>
      </c>
    </row>
    <row r="12" spans="1:6">
      <c r="A12" s="937" t="s">
        <v>158</v>
      </c>
      <c r="B12" s="816">
        <v>197</v>
      </c>
      <c r="C12" s="816">
        <v>205</v>
      </c>
      <c r="D12" s="816">
        <v>303</v>
      </c>
      <c r="E12" s="538">
        <f t="shared" si="0"/>
        <v>705</v>
      </c>
      <c r="F12" s="541">
        <f t="shared" si="1"/>
        <v>235</v>
      </c>
    </row>
    <row r="13" spans="1:6">
      <c r="A13" s="887" t="s">
        <v>140</v>
      </c>
      <c r="B13" s="816">
        <v>234</v>
      </c>
      <c r="C13" s="816">
        <v>210</v>
      </c>
      <c r="D13" s="816">
        <v>215</v>
      </c>
      <c r="E13" s="538">
        <f t="shared" si="0"/>
        <v>659</v>
      </c>
      <c r="F13" s="541">
        <f t="shared" si="1"/>
        <v>219.66666666666666</v>
      </c>
    </row>
    <row r="14" spans="1:6">
      <c r="A14" s="887" t="s">
        <v>97</v>
      </c>
      <c r="B14" s="816">
        <v>194</v>
      </c>
      <c r="C14" s="816">
        <v>222</v>
      </c>
      <c r="D14" s="816">
        <v>193</v>
      </c>
      <c r="E14" s="538">
        <f t="shared" si="0"/>
        <v>609</v>
      </c>
      <c r="F14" s="541">
        <f t="shared" si="1"/>
        <v>203</v>
      </c>
    </row>
    <row r="15" spans="1:6">
      <c r="A15" s="887" t="s">
        <v>152</v>
      </c>
      <c r="B15" s="816">
        <v>172</v>
      </c>
      <c r="C15" s="816">
        <v>208</v>
      </c>
      <c r="D15" s="816">
        <v>210</v>
      </c>
      <c r="E15" s="538">
        <f t="shared" si="0"/>
        <v>590</v>
      </c>
      <c r="F15" s="541">
        <f t="shared" si="1"/>
        <v>196.66666666666666</v>
      </c>
    </row>
    <row r="16" spans="1:6" ht="15.75" thickBot="1">
      <c r="A16" s="887" t="s">
        <v>183</v>
      </c>
      <c r="B16" s="816">
        <v>194</v>
      </c>
      <c r="C16" s="816">
        <v>149</v>
      </c>
      <c r="D16" s="816">
        <v>161</v>
      </c>
      <c r="E16" s="539">
        <f t="shared" si="0"/>
        <v>504</v>
      </c>
      <c r="F16" s="542">
        <f t="shared" si="1"/>
        <v>168</v>
      </c>
    </row>
    <row r="17" spans="1:23" ht="15.75" thickBot="1">
      <c r="A17" s="110" t="s">
        <v>15</v>
      </c>
      <c r="B17" s="111">
        <f>SUM(B7:B16)</f>
        <v>2496</v>
      </c>
      <c r="C17" s="111">
        <f t="shared" ref="C17:D17" si="2">SUM(C7:C16)</f>
        <v>2481</v>
      </c>
      <c r="D17" s="111">
        <f t="shared" si="2"/>
        <v>3129</v>
      </c>
      <c r="E17" s="589">
        <f t="shared" si="0"/>
        <v>8106</v>
      </c>
      <c r="F17" s="590">
        <f>AVERAGE(B17:D17)</f>
        <v>2702</v>
      </c>
    </row>
    <row r="19" spans="1:23">
      <c r="G19" s="2"/>
      <c r="H19" s="6"/>
      <c r="I19" s="112"/>
      <c r="J19" s="112"/>
      <c r="K19" s="112"/>
      <c r="L19" s="113"/>
    </row>
    <row r="20" spans="1:23">
      <c r="G20" s="2"/>
      <c r="I20" s="114"/>
      <c r="J20" s="80"/>
      <c r="K20" s="80"/>
      <c r="L20" s="114"/>
    </row>
    <row r="21" spans="1:23">
      <c r="G21" s="2"/>
      <c r="I21" s="114"/>
      <c r="K21" s="71"/>
      <c r="L21" s="71"/>
      <c r="M21" s="71"/>
      <c r="N21" s="115"/>
      <c r="O21" s="116"/>
    </row>
    <row r="22" spans="1:23">
      <c r="G22" s="2"/>
      <c r="I22" s="114"/>
      <c r="K22" s="70"/>
      <c r="L22" s="117"/>
      <c r="M22" s="117"/>
      <c r="N22" s="118"/>
      <c r="O22" s="117"/>
      <c r="V22" s="117"/>
      <c r="W22" s="117"/>
    </row>
    <row r="23" spans="1:23">
      <c r="G23" s="2"/>
      <c r="I23" s="114"/>
      <c r="L23" s="71"/>
      <c r="M23" s="71"/>
      <c r="N23" s="71"/>
      <c r="O23" s="71"/>
    </row>
    <row r="24" spans="1:23">
      <c r="G24" s="2"/>
      <c r="I24" s="114"/>
      <c r="L24" s="71"/>
      <c r="M24" s="71"/>
      <c r="N24" s="71"/>
      <c r="O24" s="71"/>
      <c r="V24" s="71"/>
      <c r="W24" s="71"/>
    </row>
    <row r="25" spans="1:23">
      <c r="G25" s="2"/>
      <c r="I25" s="114"/>
      <c r="L25" s="71"/>
      <c r="M25" s="71"/>
      <c r="N25" s="71"/>
      <c r="O25" s="71"/>
      <c r="V25" s="71"/>
      <c r="W25" s="71"/>
    </row>
    <row r="26" spans="1:23">
      <c r="G26" s="2"/>
      <c r="I26" s="114"/>
      <c r="L26" s="71"/>
      <c r="M26" s="71"/>
      <c r="N26" s="71"/>
      <c r="O26" s="71"/>
      <c r="V26" s="71"/>
      <c r="W26" s="71"/>
    </row>
    <row r="27" spans="1:23">
      <c r="G27" s="2"/>
      <c r="I27" s="114"/>
      <c r="L27" s="71"/>
      <c r="M27" s="71"/>
      <c r="N27" s="71"/>
      <c r="O27" s="71"/>
      <c r="P27" s="71"/>
      <c r="Q27" s="71"/>
      <c r="R27" s="115"/>
      <c r="S27" s="115"/>
      <c r="T27" s="71"/>
      <c r="U27" s="71"/>
      <c r="V27" s="71"/>
      <c r="W27" s="71"/>
    </row>
    <row r="28" spans="1:23">
      <c r="G28" s="2"/>
      <c r="I28" s="114"/>
      <c r="L28" s="71"/>
      <c r="M28" s="71"/>
      <c r="N28" s="71"/>
      <c r="O28" s="71"/>
      <c r="P28" s="71"/>
      <c r="Q28" s="71"/>
      <c r="R28" s="115"/>
      <c r="S28" s="115"/>
      <c r="T28" s="71"/>
      <c r="U28" s="71"/>
      <c r="V28" s="71"/>
      <c r="W28" s="71"/>
    </row>
    <row r="29" spans="1:23">
      <c r="I29" s="114"/>
      <c r="L29" s="71"/>
      <c r="M29" s="71"/>
      <c r="N29" s="71"/>
      <c r="O29" s="71"/>
      <c r="P29" s="71"/>
      <c r="Q29" s="71"/>
      <c r="R29" s="115"/>
      <c r="S29" s="115"/>
      <c r="T29" s="71"/>
      <c r="U29" s="71"/>
      <c r="V29" s="71"/>
      <c r="W29" s="71"/>
    </row>
    <row r="30" spans="1:23">
      <c r="H30" s="75"/>
      <c r="I30" s="119"/>
      <c r="L30" s="71"/>
      <c r="M30" s="71"/>
      <c r="N30" s="71"/>
      <c r="O30" s="71"/>
      <c r="P30" s="71"/>
      <c r="Q30" s="71"/>
      <c r="R30" s="115"/>
      <c r="S30" s="115"/>
      <c r="T30" s="71"/>
      <c r="U30" s="71"/>
      <c r="V30" s="71"/>
      <c r="W30" s="71"/>
    </row>
    <row r="31" spans="1:23">
      <c r="L31" s="71"/>
      <c r="M31" s="71"/>
      <c r="N31" s="71"/>
      <c r="O31" s="71"/>
      <c r="P31" s="71"/>
      <c r="Q31" s="71"/>
      <c r="R31" s="115"/>
      <c r="S31" s="115"/>
      <c r="T31" s="71"/>
      <c r="U31" s="71"/>
      <c r="V31" s="71"/>
      <c r="W31" s="71"/>
    </row>
    <row r="32" spans="1:23">
      <c r="L32" s="71"/>
      <c r="M32" s="71"/>
      <c r="N32" s="71"/>
      <c r="O32" s="71"/>
      <c r="P32" s="71"/>
      <c r="Q32" s="71"/>
      <c r="R32" s="115"/>
      <c r="S32" s="115"/>
      <c r="T32" s="71"/>
      <c r="U32" s="71"/>
      <c r="V32" s="71"/>
      <c r="W32" s="71"/>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Y48"/>
  <sheetViews>
    <sheetView zoomScale="80" zoomScaleNormal="80" workbookViewId="0"/>
  </sheetViews>
  <sheetFormatPr defaultRowHeight="15"/>
  <cols>
    <col min="1" max="1" width="53.5703125" customWidth="1"/>
    <col min="2" max="2" width="10.42578125" customWidth="1"/>
    <col min="3" max="9" width="9.140625" customWidth="1"/>
    <col min="10" max="10" width="39.28515625" customWidth="1"/>
    <col min="11" max="11" width="9.140625" customWidth="1"/>
    <col min="12" max="12" width="9.140625" style="120" customWidth="1"/>
    <col min="13" max="13" width="8.7109375" style="120" customWidth="1"/>
    <col min="14" max="14" width="7.7109375" style="120" customWidth="1"/>
    <col min="15" max="15" width="9.7109375" style="120" customWidth="1"/>
    <col min="16" max="16" width="8.42578125" style="120" customWidth="1"/>
    <col min="17" max="17" width="9.140625" style="120" customWidth="1"/>
    <col min="18" max="18" width="9.42578125" style="120" customWidth="1"/>
    <col min="19" max="19" width="9.85546875" style="120" customWidth="1"/>
    <col min="20" max="20" width="10.28515625" style="120" customWidth="1"/>
    <col min="21" max="21" width="8" style="120" customWidth="1"/>
    <col min="22" max="22" width="9.140625" style="120" customWidth="1"/>
    <col min="23" max="23" width="9.140625" customWidth="1"/>
  </cols>
  <sheetData>
    <row r="1" spans="1:2" s="526" customFormat="1">
      <c r="A1" s="877" t="s">
        <v>0</v>
      </c>
    </row>
    <row r="2" spans="1:2" s="526" customFormat="1">
      <c r="A2" s="877" t="s">
        <v>1</v>
      </c>
    </row>
    <row r="3" spans="1:2" s="526" customFormat="1">
      <c r="A3" s="877"/>
    </row>
    <row r="4" spans="1:2">
      <c r="A4" s="1" t="s">
        <v>541</v>
      </c>
    </row>
    <row r="5" spans="1:2" ht="15.75" thickBot="1"/>
    <row r="6" spans="1:2" ht="15.75" thickBot="1">
      <c r="A6" s="923" t="s">
        <v>24</v>
      </c>
      <c r="B6" s="957">
        <v>45566</v>
      </c>
    </row>
    <row r="7" spans="1:2">
      <c r="A7" s="956" t="s">
        <v>143</v>
      </c>
      <c r="B7" s="958">
        <v>472</v>
      </c>
    </row>
    <row r="8" spans="1:2">
      <c r="A8" s="887" t="s">
        <v>42</v>
      </c>
      <c r="B8" s="959">
        <v>332</v>
      </c>
    </row>
    <row r="9" spans="1:2">
      <c r="A9" s="887" t="s">
        <v>440</v>
      </c>
      <c r="B9" s="959">
        <v>247</v>
      </c>
    </row>
    <row r="10" spans="1:2">
      <c r="A10" s="937" t="s">
        <v>167</v>
      </c>
      <c r="B10" s="959">
        <v>242</v>
      </c>
    </row>
    <row r="11" spans="1:2">
      <c r="A11" s="887" t="s">
        <v>140</v>
      </c>
      <c r="B11" s="959">
        <v>234</v>
      </c>
    </row>
    <row r="12" spans="1:2">
      <c r="A12" s="887" t="s">
        <v>56</v>
      </c>
      <c r="B12" s="959">
        <v>212</v>
      </c>
    </row>
    <row r="13" spans="1:2">
      <c r="A13" s="937" t="s">
        <v>158</v>
      </c>
      <c r="B13" s="959">
        <v>197</v>
      </c>
    </row>
    <row r="14" spans="1:2">
      <c r="A14" s="887" t="s">
        <v>97</v>
      </c>
      <c r="B14" s="959">
        <v>194</v>
      </c>
    </row>
    <row r="15" spans="1:2">
      <c r="A15" s="887" t="s">
        <v>183</v>
      </c>
      <c r="B15" s="959">
        <v>194</v>
      </c>
    </row>
    <row r="16" spans="1:2" ht="15.75" thickBot="1">
      <c r="A16" s="887" t="s">
        <v>152</v>
      </c>
      <c r="B16" s="959">
        <v>172</v>
      </c>
    </row>
    <row r="17" spans="1:25" s="74" customFormat="1" ht="15.75" thickBot="1">
      <c r="A17" s="592" t="s">
        <v>5</v>
      </c>
      <c r="B17" s="888">
        <f>SUM(B7:B16)</f>
        <v>2496</v>
      </c>
      <c r="L17" s="122"/>
      <c r="M17" s="122"/>
      <c r="N17" s="122"/>
      <c r="O17" s="122"/>
      <c r="P17" s="122"/>
      <c r="Q17" s="122"/>
      <c r="R17" s="122"/>
      <c r="S17" s="122"/>
      <c r="T17" s="122"/>
      <c r="U17" s="122"/>
      <c r="V17" s="122"/>
    </row>
    <row r="18" spans="1:25" s="489" customFormat="1">
      <c r="A18" s="812"/>
      <c r="B18" s="813"/>
      <c r="C18" s="814"/>
      <c r="D18" s="814"/>
      <c r="E18" s="814"/>
      <c r="F18" s="814"/>
      <c r="G18" s="814"/>
      <c r="H18" s="814"/>
      <c r="I18" s="814"/>
      <c r="J18" s="814"/>
      <c r="K18" s="814"/>
      <c r="L18" s="814"/>
      <c r="M18" s="814"/>
    </row>
    <row r="19" spans="1:25" s="474" customFormat="1">
      <c r="A19" s="815"/>
      <c r="B19" s="526"/>
      <c r="C19" s="526"/>
      <c r="D19" s="526"/>
      <c r="E19" s="526"/>
      <c r="F19" s="526"/>
      <c r="G19" s="526"/>
      <c r="H19" s="526"/>
      <c r="I19" s="526"/>
      <c r="J19" s="526"/>
      <c r="K19" s="526"/>
      <c r="L19" s="526"/>
      <c r="M19" s="526"/>
    </row>
    <row r="20" spans="1:25" s="474" customFormat="1">
      <c r="A20" s="815"/>
      <c r="B20" s="526"/>
      <c r="C20" s="526"/>
      <c r="D20" s="526"/>
      <c r="E20" s="526"/>
      <c r="F20" s="526"/>
      <c r="G20" s="526"/>
      <c r="H20" s="526"/>
      <c r="I20" s="526"/>
      <c r="J20" s="526"/>
      <c r="K20" s="526"/>
      <c r="L20" s="526"/>
      <c r="M20" s="526"/>
    </row>
    <row r="21" spans="1:25" s="474" customFormat="1" ht="15" customHeight="1">
      <c r="A21" s="815"/>
      <c r="B21" s="526"/>
      <c r="C21" s="526"/>
      <c r="D21" s="526"/>
      <c r="E21" s="526"/>
      <c r="F21" s="526"/>
      <c r="G21" s="526"/>
      <c r="H21" s="526"/>
      <c r="I21" s="526"/>
      <c r="J21" s="526"/>
      <c r="K21" s="526"/>
      <c r="L21" s="526"/>
      <c r="M21" s="526"/>
      <c r="N21" s="526"/>
      <c r="O21" s="526"/>
      <c r="P21" s="526"/>
    </row>
    <row r="22" spans="1:25" s="474" customFormat="1" ht="15" customHeight="1">
      <c r="A22" s="960"/>
      <c r="B22" s="961"/>
      <c r="C22" s="961"/>
      <c r="D22" s="961"/>
      <c r="E22" s="961"/>
      <c r="F22" s="961"/>
      <c r="G22" s="961"/>
      <c r="H22" s="961"/>
      <c r="I22" s="961"/>
      <c r="J22" s="961"/>
      <c r="K22" s="961"/>
      <c r="L22" s="961"/>
      <c r="M22" s="961"/>
      <c r="N22" s="961"/>
    </row>
    <row r="23" spans="1:25" s="474" customFormat="1" ht="66" customHeight="1">
      <c r="A23" s="962"/>
      <c r="B23" s="961"/>
      <c r="C23" s="961"/>
      <c r="D23" s="961"/>
      <c r="E23" s="961"/>
      <c r="F23" s="961"/>
      <c r="G23" s="961"/>
      <c r="H23" s="961"/>
      <c r="I23" s="961"/>
      <c r="J23" s="961"/>
      <c r="K23" s="961"/>
      <c r="L23" s="961"/>
      <c r="M23" s="961"/>
      <c r="N23" s="961"/>
    </row>
    <row r="24" spans="1:25" s="474" customFormat="1">
      <c r="A24" s="961"/>
      <c r="B24" s="961" t="str">
        <f>A7</f>
        <v>Órgão externo</v>
      </c>
      <c r="C24" s="961" t="str">
        <f>A8</f>
        <v>Árvore</v>
      </c>
      <c r="D24" s="961" t="str">
        <f>A9</f>
        <v>Buraco e Pavimentação</v>
      </c>
      <c r="E24" s="961" t="str">
        <f>A10</f>
        <v>Qualidade de atendimento</v>
      </c>
      <c r="F24" s="961" t="str">
        <f>A11</f>
        <v>Ônibus</v>
      </c>
      <c r="G24" s="961" t="str">
        <f>A12</f>
        <v>Cadastro Único (CadÚnico)</v>
      </c>
      <c r="H24" s="961" t="str">
        <f>A13</f>
        <v>Processo Administrativo</v>
      </c>
      <c r="I24" s="961" t="str">
        <f>A14</f>
        <v>Estabelecimentos comerciais, indústrias e serviços</v>
      </c>
      <c r="J24" s="961" t="str">
        <f>A15</f>
        <v>Sinalização e Circulação de veículos e Pedestres</v>
      </c>
      <c r="K24" s="961" t="str">
        <f>A16</f>
        <v>Poluição sonora - PSIU</v>
      </c>
      <c r="L24" s="961" t="s">
        <v>5</v>
      </c>
      <c r="M24" s="961"/>
      <c r="N24" s="963"/>
      <c r="O24" s="477"/>
      <c r="P24" s="477"/>
      <c r="Q24" s="477"/>
      <c r="R24" s="477"/>
      <c r="S24" s="477"/>
      <c r="T24" s="478"/>
      <c r="U24" s="478"/>
      <c r="V24" s="477"/>
      <c r="W24" s="477"/>
      <c r="X24" s="477"/>
      <c r="Y24" s="477"/>
    </row>
    <row r="25" spans="1:25" s="474" customFormat="1">
      <c r="A25" s="961"/>
      <c r="B25" s="961">
        <f>B7</f>
        <v>472</v>
      </c>
      <c r="C25" s="961">
        <f>B8</f>
        <v>332</v>
      </c>
      <c r="D25" s="961">
        <f>B9</f>
        <v>247</v>
      </c>
      <c r="E25" s="961">
        <f>B10</f>
        <v>242</v>
      </c>
      <c r="F25" s="961">
        <f>B11</f>
        <v>234</v>
      </c>
      <c r="G25" s="961">
        <f>B12</f>
        <v>212</v>
      </c>
      <c r="H25" s="961">
        <f>B13</f>
        <v>197</v>
      </c>
      <c r="I25" s="961">
        <f>B14</f>
        <v>194</v>
      </c>
      <c r="J25" s="961">
        <f>B15</f>
        <v>194</v>
      </c>
      <c r="K25" s="961">
        <f>B16</f>
        <v>172</v>
      </c>
      <c r="L25" s="961"/>
      <c r="M25" s="961"/>
      <c r="N25" s="963"/>
      <c r="O25" s="477"/>
      <c r="P25" s="477"/>
      <c r="Q25" s="477"/>
      <c r="R25" s="477"/>
      <c r="S25" s="477"/>
      <c r="T25" s="478"/>
      <c r="U25" s="478"/>
      <c r="V25" s="477"/>
      <c r="W25" s="477"/>
      <c r="X25" s="477"/>
      <c r="Y25" s="477"/>
    </row>
    <row r="26" spans="1:25" s="474" customFormat="1">
      <c r="A26" s="961"/>
      <c r="B26" s="961"/>
      <c r="C26" s="961"/>
      <c r="D26" s="961"/>
      <c r="E26" s="961"/>
      <c r="F26" s="961"/>
      <c r="G26" s="961"/>
      <c r="H26" s="961"/>
      <c r="I26" s="961"/>
      <c r="J26" s="961"/>
      <c r="K26" s="961">
        <v>200</v>
      </c>
      <c r="L26" s="964">
        <f>Assuntos!D259</f>
        <v>5614</v>
      </c>
      <c r="M26" s="961"/>
      <c r="N26" s="963"/>
      <c r="O26" s="477"/>
      <c r="P26" s="477"/>
      <c r="Q26" s="477"/>
      <c r="R26" s="477"/>
      <c r="S26" s="477"/>
      <c r="T26" s="478"/>
      <c r="U26" s="478"/>
      <c r="V26" s="477"/>
      <c r="W26" s="477"/>
      <c r="X26" s="477"/>
      <c r="Y26" s="477"/>
    </row>
    <row r="27" spans="1:25" s="474" customFormat="1">
      <c r="A27" s="961"/>
      <c r="B27" s="961"/>
      <c r="C27" s="961"/>
      <c r="D27" s="961"/>
      <c r="E27" s="961"/>
      <c r="F27" s="961"/>
      <c r="G27" s="961"/>
      <c r="H27" s="961"/>
      <c r="I27" s="961"/>
      <c r="J27" s="961"/>
      <c r="K27" s="961"/>
      <c r="L27" s="961"/>
      <c r="M27" s="961"/>
      <c r="N27" s="963"/>
      <c r="O27" s="528"/>
      <c r="P27" s="528"/>
      <c r="Q27" s="477"/>
      <c r="R27" s="477"/>
      <c r="S27" s="477"/>
      <c r="T27" s="478"/>
      <c r="U27" s="478"/>
      <c r="V27" s="477"/>
      <c r="W27" s="477"/>
      <c r="X27" s="477"/>
      <c r="Y27" s="477"/>
    </row>
    <row r="28" spans="1:25" s="474" customFormat="1">
      <c r="A28" s="961"/>
      <c r="B28" s="961"/>
      <c r="C28" s="961"/>
      <c r="D28" s="961"/>
      <c r="E28" s="961"/>
      <c r="F28" s="961"/>
      <c r="G28" s="961"/>
      <c r="H28" s="961"/>
      <c r="I28" s="961"/>
      <c r="J28" s="961"/>
      <c r="K28" s="961"/>
      <c r="L28" s="961"/>
      <c r="M28" s="961"/>
      <c r="N28" s="963"/>
      <c r="O28" s="528"/>
      <c r="P28" s="528"/>
      <c r="Q28" s="477"/>
      <c r="R28" s="477"/>
      <c r="S28" s="477"/>
      <c r="T28" s="478"/>
      <c r="U28" s="478"/>
      <c r="V28" s="477"/>
      <c r="W28" s="477"/>
      <c r="X28" s="477"/>
      <c r="Y28" s="477"/>
    </row>
    <row r="29" spans="1:25" s="474" customFormat="1">
      <c r="A29" s="961"/>
      <c r="B29" s="961"/>
      <c r="C29" s="961"/>
      <c r="D29" s="961"/>
      <c r="E29" s="961"/>
      <c r="F29" s="961"/>
      <c r="G29" s="961"/>
      <c r="H29" s="961"/>
      <c r="I29" s="961"/>
      <c r="J29" s="961"/>
      <c r="K29" s="961"/>
      <c r="L29" s="961"/>
      <c r="M29" s="961"/>
      <c r="N29" s="963"/>
      <c r="O29" s="528"/>
      <c r="P29" s="528"/>
      <c r="Q29" s="477"/>
      <c r="R29" s="477"/>
      <c r="S29" s="477"/>
      <c r="T29" s="478"/>
      <c r="U29" s="478"/>
      <c r="V29" s="477"/>
      <c r="W29" s="477"/>
      <c r="X29" s="477"/>
      <c r="Y29" s="477"/>
    </row>
    <row r="30" spans="1:25" s="120" customFormat="1">
      <c r="A30" s="961"/>
      <c r="B30" s="961"/>
      <c r="C30" s="961"/>
      <c r="D30" s="961"/>
      <c r="E30" s="961"/>
      <c r="F30" s="961"/>
      <c r="G30" s="961"/>
      <c r="H30" s="961"/>
      <c r="I30" s="961"/>
      <c r="J30" s="961"/>
      <c r="K30" s="961"/>
      <c r="L30" s="961"/>
      <c r="M30" s="961"/>
      <c r="N30" s="961"/>
      <c r="O30" s="526"/>
      <c r="P30" s="526"/>
      <c r="Q30" s="124"/>
      <c r="R30" s="124"/>
    </row>
    <row r="31" spans="1:25" s="120" customFormat="1">
      <c r="A31" s="526"/>
      <c r="B31" s="526"/>
      <c r="C31" s="526"/>
      <c r="D31" s="526"/>
      <c r="E31" s="526"/>
      <c r="F31" s="526"/>
      <c r="G31" s="526"/>
      <c r="H31" s="526"/>
      <c r="I31" s="526"/>
      <c r="J31" s="526"/>
      <c r="K31" s="526"/>
      <c r="L31" s="526"/>
      <c r="M31" s="526"/>
      <c r="N31" s="526"/>
      <c r="O31" s="526"/>
      <c r="P31" s="526"/>
      <c r="Q31" s="124"/>
      <c r="R31" s="124"/>
    </row>
    <row r="32" spans="1:25" s="120" customFormat="1">
      <c r="A32" s="526"/>
      <c r="B32" s="526"/>
      <c r="C32" s="526"/>
      <c r="D32" s="526"/>
      <c r="E32" s="526"/>
      <c r="F32" s="526"/>
      <c r="G32" s="526"/>
      <c r="H32" s="526"/>
      <c r="I32" s="526"/>
      <c r="J32" s="526"/>
      <c r="K32" s="526"/>
      <c r="L32" s="526"/>
      <c r="M32" s="526"/>
      <c r="N32" s="526"/>
      <c r="O32" s="526"/>
      <c r="P32" s="526"/>
      <c r="Q32"/>
      <c r="R32"/>
    </row>
    <row r="33" spans="1:22" s="120" customFormat="1">
      <c r="A33" s="526"/>
      <c r="B33" s="526"/>
      <c r="C33" s="526"/>
      <c r="D33" s="526"/>
      <c r="E33" s="526"/>
      <c r="F33" s="526"/>
      <c r="G33" s="526"/>
      <c r="H33" s="526"/>
      <c r="I33" s="526"/>
      <c r="J33" s="526"/>
      <c r="K33" s="526"/>
      <c r="L33" s="526"/>
      <c r="M33" s="526"/>
      <c r="N33" s="526"/>
      <c r="O33" s="526"/>
      <c r="P33" s="526"/>
    </row>
    <row r="34" spans="1:22" s="120" customFormat="1">
      <c r="A34" s="526"/>
      <c r="B34" s="526"/>
      <c r="C34" s="526"/>
      <c r="D34" s="526"/>
      <c r="E34" s="526"/>
      <c r="F34" s="526"/>
      <c r="G34" s="526"/>
      <c r="H34" s="526"/>
      <c r="I34" s="526"/>
      <c r="J34" s="526"/>
      <c r="K34" s="526"/>
      <c r="L34" s="526"/>
      <c r="M34" s="526"/>
      <c r="N34" s="526"/>
      <c r="O34" s="474"/>
      <c r="P34"/>
    </row>
    <row r="35" spans="1:22" s="120" customFormat="1">
      <c r="A35" s="526"/>
      <c r="B35" s="526"/>
      <c r="C35" s="526"/>
      <c r="D35" s="526"/>
      <c r="E35" s="526"/>
      <c r="F35" s="526"/>
      <c r="G35" s="526"/>
      <c r="H35" s="526"/>
      <c r="I35" s="526"/>
      <c r="J35" s="526"/>
      <c r="K35" s="526"/>
      <c r="L35" s="526"/>
      <c r="M35" s="526"/>
      <c r="N35" s="474"/>
      <c r="O35" s="474"/>
      <c r="P35"/>
    </row>
    <row r="36" spans="1:22" s="120" customFormat="1">
      <c r="A36" s="124"/>
      <c r="B36" s="124"/>
      <c r="C36" s="124"/>
      <c r="D36" s="124"/>
      <c r="E36" s="124"/>
      <c r="F36" s="124"/>
      <c r="G36" s="124"/>
      <c r="H36" s="124"/>
      <c r="I36" s="124"/>
      <c r="J36" s="124"/>
      <c r="K36" s="124"/>
      <c r="L36"/>
      <c r="M36"/>
      <c r="N36"/>
      <c r="O36"/>
      <c r="P36"/>
    </row>
    <row r="37" spans="1:22" s="120" customFormat="1">
      <c r="A37" s="124"/>
      <c r="B37" s="124"/>
      <c r="C37" s="124"/>
      <c r="D37" s="124"/>
      <c r="E37" s="124"/>
      <c r="F37" s="124"/>
      <c r="G37" s="124"/>
      <c r="H37" s="124"/>
      <c r="I37" s="124"/>
      <c r="J37" s="124"/>
      <c r="K37" s="124"/>
      <c r="L37"/>
      <c r="M37"/>
      <c r="N37"/>
      <c r="O37"/>
      <c r="P37"/>
    </row>
    <row r="38" spans="1:22" s="120" customFormat="1">
      <c r="A38" s="124"/>
      <c r="B38" s="124"/>
      <c r="C38" s="124"/>
      <c r="D38" s="124"/>
      <c r="E38" s="124"/>
      <c r="F38" s="124"/>
      <c r="G38" s="124"/>
      <c r="H38" s="124"/>
      <c r="I38" s="124"/>
      <c r="J38" s="124"/>
      <c r="K38" s="124"/>
      <c r="L38"/>
      <c r="M38"/>
      <c r="N38"/>
      <c r="O38"/>
      <c r="P38"/>
    </row>
    <row r="39" spans="1:22" s="120" customFormat="1">
      <c r="A39"/>
      <c r="B39"/>
      <c r="C39"/>
      <c r="D39"/>
      <c r="E39"/>
      <c r="F39"/>
      <c r="G39"/>
      <c r="H39"/>
      <c r="I39"/>
      <c r="J39"/>
      <c r="K39"/>
      <c r="L39"/>
      <c r="M39"/>
      <c r="N39"/>
      <c r="O39"/>
      <c r="P39"/>
    </row>
    <row r="40" spans="1:22" s="120" customFormat="1">
      <c r="A40"/>
      <c r="B40"/>
      <c r="C40"/>
      <c r="D40"/>
      <c r="E40"/>
      <c r="F40"/>
      <c r="G40"/>
      <c r="H40"/>
      <c r="I40"/>
      <c r="J40"/>
      <c r="K40"/>
      <c r="L40"/>
      <c r="M40"/>
      <c r="N40"/>
      <c r="O40"/>
      <c r="P40"/>
    </row>
    <row r="41" spans="1:22" s="120" customFormat="1">
      <c r="A41"/>
      <c r="B41"/>
      <c r="C41"/>
      <c r="D41"/>
      <c r="E41"/>
      <c r="F41"/>
      <c r="G41"/>
      <c r="H41"/>
      <c r="I41"/>
      <c r="J41"/>
      <c r="K41"/>
      <c r="L41"/>
    </row>
    <row r="42" spans="1:22" s="120" customFormat="1">
      <c r="A42"/>
      <c r="B42"/>
      <c r="C42"/>
      <c r="D42"/>
      <c r="E42"/>
      <c r="F42"/>
      <c r="G42"/>
      <c r="H42"/>
      <c r="I42"/>
      <c r="J42"/>
      <c r="K42"/>
      <c r="L42"/>
    </row>
    <row r="43" spans="1:22" s="120"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ref="A8:B16">
    <sortCondition descending="1" ref="B7"/>
  </sortState>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P74"/>
  <sheetViews>
    <sheetView workbookViewId="0"/>
  </sheetViews>
  <sheetFormatPr defaultColWidth="5.5703125" defaultRowHeight="14.25"/>
  <cols>
    <col min="1" max="1" width="68.85546875" style="96" customWidth="1"/>
    <col min="2" max="2" width="7.5703125" style="97" bestFit="1" customWidth="1"/>
    <col min="3" max="3" width="7.7109375" style="97" bestFit="1" customWidth="1"/>
    <col min="4" max="4" width="7.140625" style="97" bestFit="1" customWidth="1"/>
    <col min="5" max="5" width="7" style="97" bestFit="1" customWidth="1"/>
    <col min="6" max="6" width="7.5703125" style="97" bestFit="1" customWidth="1"/>
    <col min="7" max="7" width="6.7109375" style="85" bestFit="1" customWidth="1"/>
    <col min="8" max="8" width="7" style="97" bestFit="1" customWidth="1"/>
    <col min="9" max="9" width="7.28515625" style="97" bestFit="1" customWidth="1"/>
    <col min="10" max="10" width="7.140625" style="97" bestFit="1" customWidth="1"/>
    <col min="11" max="11" width="7.5703125" style="97" bestFit="1" customWidth="1"/>
    <col min="12" max="12" width="7.140625" style="98" bestFit="1" customWidth="1"/>
    <col min="13" max="13" width="7.85546875" style="97" customWidth="1"/>
    <col min="14" max="14" width="9.7109375" style="97"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0</v>
      </c>
      <c r="B1" s="126"/>
      <c r="C1" s="126"/>
      <c r="D1" s="126"/>
      <c r="E1" s="126"/>
      <c r="F1" s="126"/>
      <c r="G1" s="82"/>
      <c r="H1" s="126"/>
      <c r="I1" s="126"/>
      <c r="J1" s="126"/>
      <c r="K1" s="126"/>
      <c r="L1" s="460"/>
      <c r="M1" s="461"/>
      <c r="N1" s="461"/>
      <c r="O1" s="456"/>
      <c r="P1" s="456"/>
    </row>
    <row r="2" spans="1:16" customFormat="1" ht="15">
      <c r="A2" s="127" t="s">
        <v>1</v>
      </c>
      <c r="B2" s="6"/>
      <c r="C2" s="6"/>
      <c r="D2" s="6"/>
      <c r="E2" s="6"/>
      <c r="F2" s="6"/>
      <c r="G2" s="70"/>
      <c r="H2" s="6"/>
      <c r="I2" s="6"/>
      <c r="J2" s="6"/>
      <c r="K2" s="6"/>
      <c r="L2" s="460"/>
      <c r="M2" s="461"/>
      <c r="N2" s="461"/>
      <c r="O2" s="456"/>
      <c r="P2" s="456"/>
    </row>
    <row r="3" spans="1:16" customFormat="1" ht="15.75" thickBot="1">
      <c r="A3" s="96"/>
      <c r="B3" s="97"/>
      <c r="C3" s="97"/>
      <c r="D3" s="97"/>
      <c r="E3" s="97"/>
      <c r="F3" s="97"/>
      <c r="G3" s="85"/>
      <c r="H3" s="97"/>
      <c r="I3" s="97"/>
      <c r="J3" s="97"/>
      <c r="K3" s="97"/>
      <c r="L3" s="460"/>
      <c r="M3" s="461"/>
      <c r="N3" s="461"/>
      <c r="O3" s="456"/>
      <c r="P3" s="456"/>
    </row>
    <row r="4" spans="1:16" customFormat="1" ht="15.75" thickBot="1">
      <c r="A4" s="128" t="s">
        <v>204</v>
      </c>
      <c r="B4" s="20">
        <v>45627</v>
      </c>
      <c r="C4" s="17">
        <v>45597</v>
      </c>
      <c r="D4" s="20">
        <v>45566</v>
      </c>
      <c r="E4" s="18">
        <v>45536</v>
      </c>
      <c r="F4" s="55">
        <v>45505</v>
      </c>
      <c r="G4" s="55">
        <v>45474</v>
      </c>
      <c r="H4" s="55">
        <v>45444</v>
      </c>
      <c r="I4" s="129">
        <v>45413</v>
      </c>
      <c r="J4" s="121">
        <v>45383</v>
      </c>
      <c r="K4" s="121">
        <v>45352</v>
      </c>
      <c r="L4" s="121">
        <v>45323</v>
      </c>
      <c r="M4" s="121">
        <v>45292</v>
      </c>
      <c r="N4" s="130" t="s">
        <v>5</v>
      </c>
      <c r="O4" s="131" t="s">
        <v>6</v>
      </c>
      <c r="P4" s="53" t="s">
        <v>25</v>
      </c>
    </row>
    <row r="5" spans="1:16" customFormat="1" ht="15">
      <c r="A5" s="132" t="s">
        <v>211</v>
      </c>
      <c r="B5" s="133"/>
      <c r="C5" s="27"/>
      <c r="D5" s="25">
        <v>171</v>
      </c>
      <c r="E5" s="25">
        <v>97</v>
      </c>
      <c r="F5" s="25">
        <v>130</v>
      </c>
      <c r="G5" s="25">
        <v>126</v>
      </c>
      <c r="H5" s="26">
        <v>125</v>
      </c>
      <c r="I5" s="25">
        <v>148</v>
      </c>
      <c r="J5" s="27">
        <v>147</v>
      </c>
      <c r="K5" s="27">
        <v>134</v>
      </c>
      <c r="L5" s="27">
        <v>116</v>
      </c>
      <c r="M5" s="27">
        <v>111</v>
      </c>
      <c r="N5" s="134">
        <f t="shared" ref="N5:N36" si="0">SUM(B5:M5)</f>
        <v>1305</v>
      </c>
      <c r="O5" s="135">
        <f t="shared" ref="O5:O36" si="1">AVERAGE(B5:M5)</f>
        <v>130.5</v>
      </c>
      <c r="P5" s="136">
        <f>(N5/$N$71)*100</f>
        <v>2.2910412387422974</v>
      </c>
    </row>
    <row r="6" spans="1:16" customFormat="1" ht="15">
      <c r="A6" s="137" t="s">
        <v>212</v>
      </c>
      <c r="B6" s="138"/>
      <c r="C6" s="37"/>
      <c r="D6" s="27">
        <v>0</v>
      </c>
      <c r="E6" s="27">
        <v>0</v>
      </c>
      <c r="F6" s="27">
        <v>0</v>
      </c>
      <c r="G6" s="37">
        <v>0</v>
      </c>
      <c r="H6" s="38">
        <v>1</v>
      </c>
      <c r="I6" s="37">
        <v>1</v>
      </c>
      <c r="J6" s="37">
        <v>0</v>
      </c>
      <c r="K6" s="37">
        <v>0</v>
      </c>
      <c r="L6" s="37">
        <v>0</v>
      </c>
      <c r="M6" s="37">
        <v>0</v>
      </c>
      <c r="N6" s="139">
        <f t="shared" si="0"/>
        <v>2</v>
      </c>
      <c r="O6" s="135">
        <f t="shared" si="1"/>
        <v>0.2</v>
      </c>
      <c r="P6" s="136">
        <f t="shared" ref="P6:P36" si="2">(N6/$N$71)*100</f>
        <v>3.5111743122487318E-3</v>
      </c>
    </row>
    <row r="7" spans="1:16" customFormat="1" ht="15">
      <c r="A7" s="137" t="s">
        <v>213</v>
      </c>
      <c r="B7" s="140"/>
      <c r="C7" s="37"/>
      <c r="D7" s="37">
        <v>384</v>
      </c>
      <c r="E7" s="37">
        <v>545</v>
      </c>
      <c r="F7" s="37">
        <v>319</v>
      </c>
      <c r="G7" s="37">
        <v>266</v>
      </c>
      <c r="H7" s="38">
        <v>280</v>
      </c>
      <c r="I7" s="37">
        <v>257</v>
      </c>
      <c r="J7" s="37">
        <v>304</v>
      </c>
      <c r="K7" s="37">
        <v>249</v>
      </c>
      <c r="L7" s="37">
        <v>245</v>
      </c>
      <c r="M7" s="37">
        <v>328</v>
      </c>
      <c r="N7" s="139">
        <f t="shared" si="0"/>
        <v>3177</v>
      </c>
      <c r="O7" s="135">
        <f t="shared" si="1"/>
        <v>317.7</v>
      </c>
      <c r="P7" s="136">
        <f t="shared" si="2"/>
        <v>5.5775003950071103</v>
      </c>
    </row>
    <row r="8" spans="1:16" customFormat="1" ht="15">
      <c r="A8" s="137" t="s">
        <v>214</v>
      </c>
      <c r="B8" s="140"/>
      <c r="C8" s="37"/>
      <c r="D8" s="37">
        <v>22</v>
      </c>
      <c r="E8" s="37">
        <v>20</v>
      </c>
      <c r="F8" s="37">
        <v>20</v>
      </c>
      <c r="G8" s="37">
        <v>28</v>
      </c>
      <c r="H8" s="38">
        <v>25</v>
      </c>
      <c r="I8" s="37">
        <v>11</v>
      </c>
      <c r="J8" s="37">
        <v>10</v>
      </c>
      <c r="K8" s="37">
        <v>19</v>
      </c>
      <c r="L8" s="37">
        <v>8</v>
      </c>
      <c r="M8" s="37">
        <v>11</v>
      </c>
      <c r="N8" s="139">
        <f t="shared" si="0"/>
        <v>174</v>
      </c>
      <c r="O8" s="135">
        <f t="shared" si="1"/>
        <v>17.399999999999999</v>
      </c>
      <c r="P8" s="136">
        <f t="shared" si="2"/>
        <v>0.30547216516563969</v>
      </c>
    </row>
    <row r="9" spans="1:16" customFormat="1" ht="15">
      <c r="A9" s="137" t="s">
        <v>215</v>
      </c>
      <c r="B9" s="140"/>
      <c r="C9" s="37"/>
      <c r="D9" s="37">
        <v>147</v>
      </c>
      <c r="E9" s="37">
        <v>46</v>
      </c>
      <c r="F9" s="37">
        <v>36</v>
      </c>
      <c r="G9" s="37">
        <v>31</v>
      </c>
      <c r="H9" s="38">
        <v>49</v>
      </c>
      <c r="I9" s="37">
        <v>37</v>
      </c>
      <c r="J9" s="37">
        <v>44</v>
      </c>
      <c r="K9" s="37">
        <v>44</v>
      </c>
      <c r="L9" s="37">
        <v>38</v>
      </c>
      <c r="M9" s="37">
        <v>52</v>
      </c>
      <c r="N9" s="139">
        <f t="shared" si="0"/>
        <v>524</v>
      </c>
      <c r="O9" s="135">
        <f t="shared" si="1"/>
        <v>52.4</v>
      </c>
      <c r="P9" s="136">
        <f t="shared" si="2"/>
        <v>0.91992766980916774</v>
      </c>
    </row>
    <row r="10" spans="1:16" customFormat="1" ht="15">
      <c r="A10" s="137" t="s">
        <v>216</v>
      </c>
      <c r="B10" s="140"/>
      <c r="C10" s="37"/>
      <c r="D10" s="37">
        <v>8</v>
      </c>
      <c r="E10" s="37">
        <v>4</v>
      </c>
      <c r="F10" s="37">
        <v>6</v>
      </c>
      <c r="G10" s="37">
        <v>2</v>
      </c>
      <c r="H10" s="38">
        <v>7</v>
      </c>
      <c r="I10" s="37">
        <v>0</v>
      </c>
      <c r="J10" s="37">
        <v>2</v>
      </c>
      <c r="K10" s="37">
        <v>1</v>
      </c>
      <c r="L10" s="37">
        <v>3</v>
      </c>
      <c r="M10" s="37">
        <v>1</v>
      </c>
      <c r="N10" s="139">
        <f t="shared" si="0"/>
        <v>34</v>
      </c>
      <c r="O10" s="135">
        <f t="shared" si="1"/>
        <v>3.4</v>
      </c>
      <c r="P10" s="136">
        <f t="shared" si="2"/>
        <v>5.9689963308228441E-2</v>
      </c>
    </row>
    <row r="11" spans="1:16" customFormat="1" ht="15">
      <c r="A11" s="137" t="s">
        <v>143</v>
      </c>
      <c r="B11" s="140"/>
      <c r="C11" s="37"/>
      <c r="D11" s="37">
        <v>474</v>
      </c>
      <c r="E11" s="37">
        <v>567</v>
      </c>
      <c r="F11" s="37">
        <v>908</v>
      </c>
      <c r="G11" s="37">
        <v>983</v>
      </c>
      <c r="H11" s="38">
        <v>394</v>
      </c>
      <c r="I11" s="37">
        <v>423</v>
      </c>
      <c r="J11" s="37">
        <v>314</v>
      </c>
      <c r="K11" s="37">
        <v>147</v>
      </c>
      <c r="L11" s="37">
        <v>252</v>
      </c>
      <c r="M11" s="37">
        <v>175</v>
      </c>
      <c r="N11" s="139">
        <f t="shared" si="0"/>
        <v>4637</v>
      </c>
      <c r="O11" s="135">
        <f t="shared" si="1"/>
        <v>463.7</v>
      </c>
      <c r="P11" s="136">
        <f t="shared" si="2"/>
        <v>8.1406576429486837</v>
      </c>
    </row>
    <row r="12" spans="1:16" customFormat="1" ht="15">
      <c r="A12" s="137" t="s">
        <v>217</v>
      </c>
      <c r="B12" s="140"/>
      <c r="C12" s="37"/>
      <c r="D12" s="37">
        <v>82</v>
      </c>
      <c r="E12" s="37">
        <v>65</v>
      </c>
      <c r="F12" s="37">
        <v>70</v>
      </c>
      <c r="G12" s="37">
        <v>67</v>
      </c>
      <c r="H12" s="37">
        <v>93</v>
      </c>
      <c r="I12" s="37">
        <v>61</v>
      </c>
      <c r="J12" s="37">
        <v>52</v>
      </c>
      <c r="K12" s="37">
        <v>27</v>
      </c>
      <c r="L12" s="37">
        <v>35</v>
      </c>
      <c r="M12" s="37">
        <v>49</v>
      </c>
      <c r="N12" s="139">
        <f t="shared" si="0"/>
        <v>601</v>
      </c>
      <c r="O12" s="135">
        <f t="shared" si="1"/>
        <v>60.1</v>
      </c>
      <c r="P12" s="136">
        <f t="shared" si="2"/>
        <v>1.0551078808307439</v>
      </c>
    </row>
    <row r="13" spans="1:16" customFormat="1" ht="15">
      <c r="A13" s="137" t="s">
        <v>218</v>
      </c>
      <c r="B13" s="140"/>
      <c r="C13" s="37"/>
      <c r="D13" s="37">
        <v>0</v>
      </c>
      <c r="E13" s="37">
        <v>0</v>
      </c>
      <c r="F13" s="37">
        <v>0</v>
      </c>
      <c r="G13" s="37">
        <v>0</v>
      </c>
      <c r="H13" s="37">
        <v>0</v>
      </c>
      <c r="I13" s="37">
        <v>0</v>
      </c>
      <c r="J13" s="37">
        <v>0</v>
      </c>
      <c r="K13" s="37">
        <v>0</v>
      </c>
      <c r="L13" s="37">
        <v>0</v>
      </c>
      <c r="M13" s="37">
        <v>0</v>
      </c>
      <c r="N13" s="139">
        <f t="shared" si="0"/>
        <v>0</v>
      </c>
      <c r="O13" s="135">
        <f t="shared" si="1"/>
        <v>0</v>
      </c>
      <c r="P13" s="136">
        <f t="shared" si="2"/>
        <v>0</v>
      </c>
    </row>
    <row r="14" spans="1:16" customFormat="1" ht="15">
      <c r="A14" s="137" t="s">
        <v>219</v>
      </c>
      <c r="B14" s="140"/>
      <c r="C14" s="37"/>
      <c r="D14" s="37">
        <v>362</v>
      </c>
      <c r="E14" s="37">
        <v>332</v>
      </c>
      <c r="F14" s="37">
        <v>358</v>
      </c>
      <c r="G14" s="37">
        <v>271</v>
      </c>
      <c r="H14" s="37">
        <v>247</v>
      </c>
      <c r="I14" s="37">
        <v>229</v>
      </c>
      <c r="J14" s="37">
        <v>329</v>
      </c>
      <c r="K14" s="37">
        <v>316</v>
      </c>
      <c r="L14" s="37">
        <v>213</v>
      </c>
      <c r="M14" s="37">
        <v>180</v>
      </c>
      <c r="N14" s="139">
        <f t="shared" si="0"/>
        <v>2837</v>
      </c>
      <c r="O14" s="135">
        <f t="shared" si="1"/>
        <v>283.7</v>
      </c>
      <c r="P14" s="136">
        <f t="shared" si="2"/>
        <v>4.9806007619248254</v>
      </c>
    </row>
    <row r="15" spans="1:16" customFormat="1" ht="15">
      <c r="A15" s="137" t="s">
        <v>220</v>
      </c>
      <c r="B15" s="140"/>
      <c r="C15" s="37"/>
      <c r="D15" s="37">
        <v>0</v>
      </c>
      <c r="E15" s="37">
        <v>0</v>
      </c>
      <c r="F15" s="37">
        <v>0</v>
      </c>
      <c r="G15" s="37">
        <v>0</v>
      </c>
      <c r="H15" s="38">
        <v>0</v>
      </c>
      <c r="I15" s="37">
        <v>0</v>
      </c>
      <c r="J15" s="37">
        <v>0</v>
      </c>
      <c r="K15" s="37">
        <v>0</v>
      </c>
      <c r="L15" s="37">
        <v>0</v>
      </c>
      <c r="M15" s="37">
        <v>0</v>
      </c>
      <c r="N15" s="139">
        <f t="shared" si="0"/>
        <v>0</v>
      </c>
      <c r="O15" s="135">
        <f t="shared" si="1"/>
        <v>0</v>
      </c>
      <c r="P15" s="136">
        <f t="shared" si="2"/>
        <v>0</v>
      </c>
    </row>
    <row r="16" spans="1:16" customFormat="1" ht="15">
      <c r="A16" s="137" t="s">
        <v>221</v>
      </c>
      <c r="B16" s="140"/>
      <c r="C16" s="37"/>
      <c r="D16" s="37">
        <v>0</v>
      </c>
      <c r="E16" s="37">
        <v>0</v>
      </c>
      <c r="F16" s="37">
        <v>0</v>
      </c>
      <c r="G16" s="37">
        <v>0</v>
      </c>
      <c r="H16" s="37">
        <v>0</v>
      </c>
      <c r="I16" s="37">
        <v>0</v>
      </c>
      <c r="J16" s="37">
        <v>0</v>
      </c>
      <c r="K16" s="37">
        <v>0</v>
      </c>
      <c r="L16" s="37">
        <v>0</v>
      </c>
      <c r="M16" s="37">
        <v>1</v>
      </c>
      <c r="N16" s="139">
        <f t="shared" si="0"/>
        <v>1</v>
      </c>
      <c r="O16" s="135">
        <f t="shared" si="1"/>
        <v>0.1</v>
      </c>
      <c r="P16" s="136">
        <f t="shared" si="2"/>
        <v>1.7555871561243659E-3</v>
      </c>
    </row>
    <row r="17" spans="1:16" customFormat="1" ht="15" customHeight="1">
      <c r="A17" s="137" t="s">
        <v>222</v>
      </c>
      <c r="B17" s="140"/>
      <c r="C17" s="37"/>
      <c r="D17" s="37">
        <v>5</v>
      </c>
      <c r="E17" s="37">
        <v>8</v>
      </c>
      <c r="F17" s="37">
        <v>6</v>
      </c>
      <c r="G17" s="37">
        <v>5</v>
      </c>
      <c r="H17" s="37">
        <v>6</v>
      </c>
      <c r="I17" s="37">
        <v>5</v>
      </c>
      <c r="J17" s="37">
        <v>12</v>
      </c>
      <c r="K17" s="37">
        <v>14</v>
      </c>
      <c r="L17" s="37">
        <v>10</v>
      </c>
      <c r="M17" s="37">
        <v>15</v>
      </c>
      <c r="N17" s="139">
        <f t="shared" si="0"/>
        <v>86</v>
      </c>
      <c r="O17" s="135">
        <f t="shared" si="1"/>
        <v>8.6</v>
      </c>
      <c r="P17" s="136">
        <f t="shared" si="2"/>
        <v>0.15098049542669545</v>
      </c>
    </row>
    <row r="18" spans="1:16" customFormat="1" ht="15">
      <c r="A18" s="137" t="s">
        <v>223</v>
      </c>
      <c r="B18" s="140"/>
      <c r="C18" s="37"/>
      <c r="D18" s="37">
        <v>352</v>
      </c>
      <c r="E18" s="37">
        <v>298</v>
      </c>
      <c r="F18" s="37">
        <v>229</v>
      </c>
      <c r="G18" s="37">
        <v>238</v>
      </c>
      <c r="H18" s="37">
        <v>261</v>
      </c>
      <c r="I18" s="37">
        <v>325</v>
      </c>
      <c r="J18" s="37">
        <v>351</v>
      </c>
      <c r="K18" s="37">
        <v>360</v>
      </c>
      <c r="L18" s="37">
        <v>334</v>
      </c>
      <c r="M18" s="37">
        <v>379</v>
      </c>
      <c r="N18" s="139">
        <f t="shared" si="0"/>
        <v>3127</v>
      </c>
      <c r="O18" s="135">
        <f t="shared" si="1"/>
        <v>312.7</v>
      </c>
      <c r="P18" s="136">
        <f t="shared" si="2"/>
        <v>5.4897210372008916</v>
      </c>
    </row>
    <row r="19" spans="1:16" customFormat="1" ht="15">
      <c r="A19" s="137" t="s">
        <v>224</v>
      </c>
      <c r="B19" s="140"/>
      <c r="C19" s="37"/>
      <c r="D19" s="37">
        <v>320</v>
      </c>
      <c r="E19" s="37">
        <v>354</v>
      </c>
      <c r="F19" s="37">
        <v>431</v>
      </c>
      <c r="G19" s="37">
        <v>418</v>
      </c>
      <c r="H19" s="37">
        <v>375</v>
      </c>
      <c r="I19" s="37">
        <v>278</v>
      </c>
      <c r="J19" s="37">
        <v>350</v>
      </c>
      <c r="K19" s="37">
        <v>327</v>
      </c>
      <c r="L19" s="37">
        <v>388</v>
      </c>
      <c r="M19" s="37">
        <v>354</v>
      </c>
      <c r="N19" s="139">
        <f t="shared" si="0"/>
        <v>3595</v>
      </c>
      <c r="O19" s="135">
        <f t="shared" si="1"/>
        <v>359.5</v>
      </c>
      <c r="P19" s="136">
        <f t="shared" si="2"/>
        <v>6.3113358262670953</v>
      </c>
    </row>
    <row r="20" spans="1:16" customFormat="1" ht="15">
      <c r="A20" s="137" t="s">
        <v>225</v>
      </c>
      <c r="B20" s="140"/>
      <c r="C20" s="37"/>
      <c r="D20" s="37">
        <v>0</v>
      </c>
      <c r="E20" s="37">
        <v>0</v>
      </c>
      <c r="F20" s="37">
        <v>2</v>
      </c>
      <c r="G20" s="37">
        <v>3</v>
      </c>
      <c r="H20" s="37">
        <v>1</v>
      </c>
      <c r="I20" s="37">
        <v>0</v>
      </c>
      <c r="J20" s="37">
        <v>2</v>
      </c>
      <c r="K20" s="37">
        <v>2</v>
      </c>
      <c r="L20" s="37">
        <v>1</v>
      </c>
      <c r="M20" s="37">
        <v>2</v>
      </c>
      <c r="N20" s="139">
        <f t="shared" si="0"/>
        <v>13</v>
      </c>
      <c r="O20" s="135">
        <f t="shared" si="1"/>
        <v>1.3</v>
      </c>
      <c r="P20" s="136">
        <f t="shared" si="2"/>
        <v>2.2822633029616755E-2</v>
      </c>
    </row>
    <row r="21" spans="1:16" customFormat="1" ht="15">
      <c r="A21" s="137" t="s">
        <v>226</v>
      </c>
      <c r="B21" s="140"/>
      <c r="C21" s="37"/>
      <c r="D21" s="37">
        <v>574</v>
      </c>
      <c r="E21" s="37">
        <v>546</v>
      </c>
      <c r="F21" s="37">
        <v>511</v>
      </c>
      <c r="G21" s="37">
        <v>570</v>
      </c>
      <c r="H21" s="37">
        <v>535</v>
      </c>
      <c r="I21" s="37">
        <v>565</v>
      </c>
      <c r="J21" s="37">
        <v>608</v>
      </c>
      <c r="K21" s="37">
        <v>519</v>
      </c>
      <c r="L21" s="37">
        <v>424</v>
      </c>
      <c r="M21" s="37">
        <v>439</v>
      </c>
      <c r="N21" s="139">
        <f t="shared" si="0"/>
        <v>5291</v>
      </c>
      <c r="O21" s="135">
        <f t="shared" si="1"/>
        <v>529.1</v>
      </c>
      <c r="P21" s="136">
        <f t="shared" si="2"/>
        <v>9.2888116430540197</v>
      </c>
    </row>
    <row r="22" spans="1:16" customFormat="1" ht="15">
      <c r="A22" s="137" t="s">
        <v>227</v>
      </c>
      <c r="B22" s="140"/>
      <c r="C22" s="37"/>
      <c r="D22" s="37">
        <v>464</v>
      </c>
      <c r="E22" s="37">
        <v>487</v>
      </c>
      <c r="F22" s="37">
        <v>499</v>
      </c>
      <c r="G22" s="37">
        <v>527</v>
      </c>
      <c r="H22" s="37">
        <v>615</v>
      </c>
      <c r="I22" s="37">
        <v>532</v>
      </c>
      <c r="J22" s="37">
        <v>622</v>
      </c>
      <c r="K22" s="37">
        <v>635</v>
      </c>
      <c r="L22" s="37">
        <v>584</v>
      </c>
      <c r="M22" s="37">
        <v>560</v>
      </c>
      <c r="N22" s="139">
        <f t="shared" si="0"/>
        <v>5525</v>
      </c>
      <c r="O22" s="135">
        <f t="shared" si="1"/>
        <v>552.5</v>
      </c>
      <c r="P22" s="136">
        <f t="shared" si="2"/>
        <v>9.6996190375871212</v>
      </c>
    </row>
    <row r="23" spans="1:16" customFormat="1" ht="15">
      <c r="A23" s="137" t="s">
        <v>228</v>
      </c>
      <c r="B23" s="140"/>
      <c r="C23" s="37"/>
      <c r="D23" s="37">
        <v>389</v>
      </c>
      <c r="E23" s="37">
        <v>347</v>
      </c>
      <c r="F23" s="37">
        <v>474</v>
      </c>
      <c r="G23" s="37">
        <v>584</v>
      </c>
      <c r="H23" s="37">
        <v>767</v>
      </c>
      <c r="I23" s="37">
        <v>935</v>
      </c>
      <c r="J23" s="37">
        <v>1024</v>
      </c>
      <c r="K23" s="37">
        <v>976</v>
      </c>
      <c r="L23" s="37">
        <v>909</v>
      </c>
      <c r="M23" s="37">
        <v>711</v>
      </c>
      <c r="N23" s="139">
        <f t="shared" si="0"/>
        <v>7116</v>
      </c>
      <c r="O23" s="135">
        <f t="shared" si="1"/>
        <v>711.6</v>
      </c>
      <c r="P23" s="136">
        <f t="shared" si="2"/>
        <v>12.492758202980987</v>
      </c>
    </row>
    <row r="24" spans="1:16" customFormat="1" ht="15">
      <c r="A24" s="137" t="s">
        <v>229</v>
      </c>
      <c r="B24" s="140"/>
      <c r="C24" s="37"/>
      <c r="D24" s="37">
        <v>9</v>
      </c>
      <c r="E24" s="37">
        <v>12</v>
      </c>
      <c r="F24" s="37">
        <v>14</v>
      </c>
      <c r="G24" s="37">
        <v>18</v>
      </c>
      <c r="H24" s="37">
        <v>14</v>
      </c>
      <c r="I24" s="37">
        <v>23</v>
      </c>
      <c r="J24" s="37">
        <v>20</v>
      </c>
      <c r="K24" s="37">
        <v>18</v>
      </c>
      <c r="L24" s="37">
        <v>12</v>
      </c>
      <c r="M24" s="37">
        <v>18</v>
      </c>
      <c r="N24" s="139">
        <f t="shared" si="0"/>
        <v>158</v>
      </c>
      <c r="O24" s="135">
        <f t="shared" si="1"/>
        <v>15.8</v>
      </c>
      <c r="P24" s="136">
        <f t="shared" si="2"/>
        <v>0.27738277066764983</v>
      </c>
    </row>
    <row r="25" spans="1:16" customFormat="1" ht="15">
      <c r="A25" s="137" t="s">
        <v>230</v>
      </c>
      <c r="B25" s="140"/>
      <c r="C25" s="37"/>
      <c r="D25" s="37">
        <v>19</v>
      </c>
      <c r="E25" s="37">
        <v>26</v>
      </c>
      <c r="F25" s="37">
        <v>20</v>
      </c>
      <c r="G25" s="37">
        <v>25</v>
      </c>
      <c r="H25" s="37">
        <v>22</v>
      </c>
      <c r="I25" s="37">
        <v>28</v>
      </c>
      <c r="J25" s="37">
        <v>26</v>
      </c>
      <c r="K25" s="37">
        <v>16</v>
      </c>
      <c r="L25" s="37">
        <v>16</v>
      </c>
      <c r="M25" s="37">
        <v>21</v>
      </c>
      <c r="N25" s="139">
        <f t="shared" si="0"/>
        <v>219</v>
      </c>
      <c r="O25" s="135">
        <f t="shared" si="1"/>
        <v>21.9</v>
      </c>
      <c r="P25" s="136">
        <f t="shared" si="2"/>
        <v>0.38447358719123609</v>
      </c>
    </row>
    <row r="26" spans="1:16" customFormat="1" ht="15">
      <c r="A26" s="137" t="s">
        <v>231</v>
      </c>
      <c r="B26" s="140"/>
      <c r="C26" s="37"/>
      <c r="D26" s="37">
        <v>61</v>
      </c>
      <c r="E26" s="37">
        <v>51</v>
      </c>
      <c r="F26" s="37">
        <v>62</v>
      </c>
      <c r="G26" s="37">
        <v>58</v>
      </c>
      <c r="H26" s="38">
        <v>63</v>
      </c>
      <c r="I26" s="37">
        <v>55</v>
      </c>
      <c r="J26" s="37">
        <v>66</v>
      </c>
      <c r="K26" s="37">
        <v>45</v>
      </c>
      <c r="L26" s="37">
        <v>32</v>
      </c>
      <c r="M26" s="37">
        <v>71</v>
      </c>
      <c r="N26" s="139">
        <f t="shared" si="0"/>
        <v>564</v>
      </c>
      <c r="O26" s="135">
        <f t="shared" si="1"/>
        <v>56.4</v>
      </c>
      <c r="P26" s="136">
        <f t="shared" si="2"/>
        <v>0.99015115605414228</v>
      </c>
    </row>
    <row r="27" spans="1:16" customFormat="1" ht="15">
      <c r="A27" s="137" t="s">
        <v>232</v>
      </c>
      <c r="B27" s="140"/>
      <c r="C27" s="37"/>
      <c r="D27" s="37">
        <v>173</v>
      </c>
      <c r="E27" s="37">
        <v>181</v>
      </c>
      <c r="F27" s="37">
        <v>206</v>
      </c>
      <c r="G27" s="37">
        <v>181</v>
      </c>
      <c r="H27" s="37">
        <v>257</v>
      </c>
      <c r="I27" s="37">
        <v>226</v>
      </c>
      <c r="J27" s="37">
        <v>306</v>
      </c>
      <c r="K27" s="37">
        <v>436</v>
      </c>
      <c r="L27" s="37">
        <v>465</v>
      </c>
      <c r="M27" s="37">
        <v>268</v>
      </c>
      <c r="N27" s="139">
        <f t="shared" si="0"/>
        <v>2699</v>
      </c>
      <c r="O27" s="135">
        <f t="shared" si="1"/>
        <v>269.89999999999998</v>
      </c>
      <c r="P27" s="136">
        <f t="shared" si="2"/>
        <v>4.7383297343796631</v>
      </c>
    </row>
    <row r="28" spans="1:16" customFormat="1" ht="15">
      <c r="A28" s="137" t="s">
        <v>233</v>
      </c>
      <c r="B28" s="140"/>
      <c r="C28" s="37"/>
      <c r="D28" s="37">
        <v>19</v>
      </c>
      <c r="E28" s="37">
        <v>17</v>
      </c>
      <c r="F28" s="37">
        <v>13</v>
      </c>
      <c r="G28" s="37">
        <v>21</v>
      </c>
      <c r="H28" s="37">
        <v>17</v>
      </c>
      <c r="I28" s="37">
        <v>16</v>
      </c>
      <c r="J28" s="37">
        <v>22</v>
      </c>
      <c r="K28" s="37">
        <v>22</v>
      </c>
      <c r="L28" s="37">
        <v>23</v>
      </c>
      <c r="M28" s="37">
        <v>54</v>
      </c>
      <c r="N28" s="139">
        <f t="shared" si="0"/>
        <v>224</v>
      </c>
      <c r="O28" s="135">
        <f t="shared" si="1"/>
        <v>22.4</v>
      </c>
      <c r="P28" s="136">
        <f t="shared" si="2"/>
        <v>0.39325152297185795</v>
      </c>
    </row>
    <row r="29" spans="1:16" customFormat="1" ht="15">
      <c r="A29" s="137" t="s">
        <v>234</v>
      </c>
      <c r="B29" s="140"/>
      <c r="C29" s="37"/>
      <c r="D29" s="37">
        <v>32</v>
      </c>
      <c r="E29" s="37">
        <v>39</v>
      </c>
      <c r="F29" s="37">
        <v>31</v>
      </c>
      <c r="G29" s="37">
        <v>34</v>
      </c>
      <c r="H29" s="37">
        <v>37</v>
      </c>
      <c r="I29" s="37">
        <v>26</v>
      </c>
      <c r="J29" s="37">
        <v>42</v>
      </c>
      <c r="K29" s="37">
        <v>27</v>
      </c>
      <c r="L29" s="37">
        <v>20</v>
      </c>
      <c r="M29" s="37">
        <v>36</v>
      </c>
      <c r="N29" s="139">
        <f t="shared" si="0"/>
        <v>324</v>
      </c>
      <c r="O29" s="135">
        <f t="shared" si="1"/>
        <v>32.4</v>
      </c>
      <c r="P29" s="136">
        <f t="shared" si="2"/>
        <v>0.56881023858429447</v>
      </c>
    </row>
    <row r="30" spans="1:16" customFormat="1" ht="15">
      <c r="A30" s="137" t="s">
        <v>235</v>
      </c>
      <c r="B30" s="140"/>
      <c r="C30" s="37"/>
      <c r="D30" s="37">
        <v>12</v>
      </c>
      <c r="E30" s="37">
        <v>10</v>
      </c>
      <c r="F30" s="37">
        <v>3</v>
      </c>
      <c r="G30" s="37">
        <v>7</v>
      </c>
      <c r="H30" s="37">
        <v>14</v>
      </c>
      <c r="I30" s="37">
        <v>9</v>
      </c>
      <c r="J30" s="37">
        <v>11</v>
      </c>
      <c r="K30" s="37">
        <v>5</v>
      </c>
      <c r="L30" s="37">
        <v>15</v>
      </c>
      <c r="M30" s="37">
        <v>3</v>
      </c>
      <c r="N30" s="139">
        <f t="shared" si="0"/>
        <v>89</v>
      </c>
      <c r="O30" s="135">
        <f t="shared" si="1"/>
        <v>8.9</v>
      </c>
      <c r="P30" s="136">
        <f t="shared" si="2"/>
        <v>0.15624725689506855</v>
      </c>
    </row>
    <row r="31" spans="1:16" customFormat="1" ht="15">
      <c r="A31" s="137" t="s">
        <v>236</v>
      </c>
      <c r="B31" s="140"/>
      <c r="C31" s="37"/>
      <c r="D31" s="37">
        <v>19</v>
      </c>
      <c r="E31" s="37">
        <v>21</v>
      </c>
      <c r="F31" s="37">
        <v>36</v>
      </c>
      <c r="G31" s="37">
        <v>27</v>
      </c>
      <c r="H31" s="38">
        <v>13</v>
      </c>
      <c r="I31" s="37">
        <v>29</v>
      </c>
      <c r="J31" s="37">
        <v>22</v>
      </c>
      <c r="K31" s="37">
        <v>31</v>
      </c>
      <c r="L31" s="37">
        <v>52</v>
      </c>
      <c r="M31" s="37">
        <v>46</v>
      </c>
      <c r="N31" s="139">
        <f t="shared" si="0"/>
        <v>296</v>
      </c>
      <c r="O31" s="135">
        <f t="shared" si="1"/>
        <v>29.6</v>
      </c>
      <c r="P31" s="136">
        <f t="shared" si="2"/>
        <v>0.51965379821281232</v>
      </c>
    </row>
    <row r="32" spans="1:16" customFormat="1" ht="15">
      <c r="A32" s="137" t="s">
        <v>237</v>
      </c>
      <c r="B32" s="140"/>
      <c r="C32" s="37"/>
      <c r="D32" s="37">
        <v>36</v>
      </c>
      <c r="E32" s="37">
        <v>30</v>
      </c>
      <c r="F32" s="37">
        <v>44</v>
      </c>
      <c r="G32" s="37">
        <v>37</v>
      </c>
      <c r="H32" s="37">
        <v>28</v>
      </c>
      <c r="I32" s="37">
        <v>36</v>
      </c>
      <c r="J32" s="37">
        <v>51</v>
      </c>
      <c r="K32" s="37">
        <v>29</v>
      </c>
      <c r="L32" s="37">
        <v>27</v>
      </c>
      <c r="M32" s="37">
        <v>31</v>
      </c>
      <c r="N32" s="139">
        <f t="shared" si="0"/>
        <v>349</v>
      </c>
      <c r="O32" s="135">
        <f t="shared" si="1"/>
        <v>34.9</v>
      </c>
      <c r="P32" s="136">
        <f t="shared" si="2"/>
        <v>0.6126999174874036</v>
      </c>
    </row>
    <row r="33" spans="1:16" customFormat="1" ht="15" customHeight="1">
      <c r="A33" s="137" t="s">
        <v>238</v>
      </c>
      <c r="B33" s="140"/>
      <c r="C33" s="37"/>
      <c r="D33" s="37">
        <v>0</v>
      </c>
      <c r="E33" s="37">
        <v>0</v>
      </c>
      <c r="F33" s="37">
        <v>0</v>
      </c>
      <c r="G33" s="37">
        <v>0</v>
      </c>
      <c r="H33" s="37">
        <v>0</v>
      </c>
      <c r="I33" s="37">
        <v>0</v>
      </c>
      <c r="J33" s="37">
        <v>1</v>
      </c>
      <c r="K33" s="37">
        <v>0</v>
      </c>
      <c r="L33" s="37">
        <v>0</v>
      </c>
      <c r="M33" s="37">
        <v>0</v>
      </c>
      <c r="N33" s="139">
        <f t="shared" si="0"/>
        <v>1</v>
      </c>
      <c r="O33" s="135">
        <f t="shared" si="1"/>
        <v>0.1</v>
      </c>
      <c r="P33" s="136">
        <f t="shared" si="2"/>
        <v>1.7555871561243659E-3</v>
      </c>
    </row>
    <row r="34" spans="1:16" customFormat="1" ht="15" customHeight="1">
      <c r="A34" s="137" t="s">
        <v>239</v>
      </c>
      <c r="B34" s="140"/>
      <c r="C34" s="37"/>
      <c r="D34" s="37">
        <v>40</v>
      </c>
      <c r="E34" s="37">
        <v>24</v>
      </c>
      <c r="F34" s="37">
        <v>43</v>
      </c>
      <c r="G34" s="37">
        <v>37</v>
      </c>
      <c r="H34" s="37">
        <v>39</v>
      </c>
      <c r="I34" s="37">
        <v>33</v>
      </c>
      <c r="J34" s="37">
        <v>43</v>
      </c>
      <c r="K34" s="37">
        <v>52</v>
      </c>
      <c r="L34" s="37">
        <v>48</v>
      </c>
      <c r="M34" s="37">
        <v>52</v>
      </c>
      <c r="N34" s="139">
        <f t="shared" si="0"/>
        <v>411</v>
      </c>
      <c r="O34" s="135">
        <f t="shared" si="1"/>
        <v>41.1</v>
      </c>
      <c r="P34" s="136">
        <f t="shared" si="2"/>
        <v>0.72154632116711437</v>
      </c>
    </row>
    <row r="35" spans="1:16" customFormat="1" ht="15" customHeight="1">
      <c r="A35" s="137" t="s">
        <v>240</v>
      </c>
      <c r="B35" s="140"/>
      <c r="C35" s="37"/>
      <c r="D35" s="37">
        <v>57</v>
      </c>
      <c r="E35" s="37">
        <v>28</v>
      </c>
      <c r="F35" s="37">
        <v>27</v>
      </c>
      <c r="G35" s="37">
        <v>36</v>
      </c>
      <c r="H35" s="37">
        <v>16</v>
      </c>
      <c r="I35" s="37">
        <v>43</v>
      </c>
      <c r="J35" s="37">
        <v>26</v>
      </c>
      <c r="K35" s="37">
        <v>30</v>
      </c>
      <c r="L35" s="37">
        <v>35</v>
      </c>
      <c r="M35" s="37">
        <v>41</v>
      </c>
      <c r="N35" s="139">
        <f t="shared" si="0"/>
        <v>339</v>
      </c>
      <c r="O35" s="135">
        <f t="shared" si="1"/>
        <v>33.9</v>
      </c>
      <c r="P35" s="136">
        <f t="shared" si="2"/>
        <v>0.59514404592615999</v>
      </c>
    </row>
    <row r="36" spans="1:16" customFormat="1" ht="15" customHeight="1">
      <c r="A36" s="137" t="s">
        <v>241</v>
      </c>
      <c r="B36" s="140"/>
      <c r="C36" s="37"/>
      <c r="D36" s="37">
        <v>1</v>
      </c>
      <c r="E36" s="37">
        <v>1</v>
      </c>
      <c r="F36" s="37">
        <v>5</v>
      </c>
      <c r="G36" s="37">
        <v>1</v>
      </c>
      <c r="H36" s="37">
        <v>0</v>
      </c>
      <c r="I36" s="37">
        <v>0</v>
      </c>
      <c r="J36" s="37">
        <v>0</v>
      </c>
      <c r="K36" s="37">
        <v>0</v>
      </c>
      <c r="L36" s="37">
        <v>0</v>
      </c>
      <c r="M36" s="37">
        <v>0</v>
      </c>
      <c r="N36" s="139">
        <f t="shared" si="0"/>
        <v>8</v>
      </c>
      <c r="O36" s="135">
        <f t="shared" si="1"/>
        <v>0.8</v>
      </c>
      <c r="P36" s="136">
        <f t="shared" si="2"/>
        <v>1.4044697248994927E-2</v>
      </c>
    </row>
    <row r="37" spans="1:16" customFormat="1" ht="15" customHeight="1">
      <c r="A37" s="137" t="s">
        <v>242</v>
      </c>
      <c r="B37" s="140"/>
      <c r="C37" s="37"/>
      <c r="D37" s="37">
        <v>60</v>
      </c>
      <c r="E37" s="37">
        <v>49</v>
      </c>
      <c r="F37" s="37">
        <v>55</v>
      </c>
      <c r="G37" s="37">
        <v>45</v>
      </c>
      <c r="H37" s="37">
        <v>61</v>
      </c>
      <c r="I37" s="37">
        <v>48</v>
      </c>
      <c r="J37" s="37">
        <v>32</v>
      </c>
      <c r="K37" s="37">
        <v>68</v>
      </c>
      <c r="L37" s="37">
        <v>50</v>
      </c>
      <c r="M37" s="37">
        <v>92</v>
      </c>
      <c r="N37" s="139">
        <f t="shared" ref="N37:N67" si="3">SUM(B37:M37)</f>
        <v>560</v>
      </c>
      <c r="O37" s="135">
        <f t="shared" ref="O37:O71" si="4">AVERAGE(B37:M37)</f>
        <v>56</v>
      </c>
      <c r="P37" s="136">
        <f t="shared" ref="P37:P70" si="5">(N37/$N$71)*100</f>
        <v>0.98312880742964481</v>
      </c>
    </row>
    <row r="38" spans="1:16" customFormat="1" ht="15" customHeight="1">
      <c r="A38" s="137" t="s">
        <v>243</v>
      </c>
      <c r="B38" s="140"/>
      <c r="C38" s="37"/>
      <c r="D38" s="37">
        <v>108</v>
      </c>
      <c r="E38" s="37">
        <v>90</v>
      </c>
      <c r="F38" s="37">
        <v>55</v>
      </c>
      <c r="G38" s="37">
        <v>75</v>
      </c>
      <c r="H38" s="37">
        <v>74</v>
      </c>
      <c r="I38" s="37">
        <v>82</v>
      </c>
      <c r="J38" s="37">
        <v>58</v>
      </c>
      <c r="K38" s="37">
        <v>48</v>
      </c>
      <c r="L38" s="37">
        <v>54</v>
      </c>
      <c r="M38" s="37">
        <v>52</v>
      </c>
      <c r="N38" s="139">
        <f t="shared" si="3"/>
        <v>696</v>
      </c>
      <c r="O38" s="135">
        <f t="shared" si="4"/>
        <v>69.599999999999994</v>
      </c>
      <c r="P38" s="136">
        <f t="shared" si="5"/>
        <v>1.2218886606625587</v>
      </c>
    </row>
    <row r="39" spans="1:16" customFormat="1" ht="15" customHeight="1">
      <c r="A39" s="137" t="s">
        <v>244</v>
      </c>
      <c r="B39" s="140"/>
      <c r="C39" s="37"/>
      <c r="D39" s="37">
        <v>21</v>
      </c>
      <c r="E39" s="37">
        <v>14</v>
      </c>
      <c r="F39" s="37">
        <v>27</v>
      </c>
      <c r="G39" s="37">
        <v>29</v>
      </c>
      <c r="H39" s="37">
        <v>26</v>
      </c>
      <c r="I39" s="37">
        <v>20</v>
      </c>
      <c r="J39" s="37">
        <v>47</v>
      </c>
      <c r="K39" s="37">
        <v>21</v>
      </c>
      <c r="L39" s="37">
        <v>22</v>
      </c>
      <c r="M39" s="37">
        <v>22</v>
      </c>
      <c r="N39" s="139">
        <f t="shared" si="3"/>
        <v>249</v>
      </c>
      <c r="O39" s="135">
        <f t="shared" si="4"/>
        <v>24.9</v>
      </c>
      <c r="P39" s="136">
        <f t="shared" si="5"/>
        <v>0.43714120187496708</v>
      </c>
    </row>
    <row r="40" spans="1:16" customFormat="1" ht="15" customHeight="1">
      <c r="A40" s="137" t="s">
        <v>245</v>
      </c>
      <c r="B40" s="140"/>
      <c r="C40" s="37"/>
      <c r="D40" s="37">
        <v>60</v>
      </c>
      <c r="E40" s="37">
        <v>52</v>
      </c>
      <c r="F40" s="37">
        <v>48</v>
      </c>
      <c r="G40" s="37">
        <v>40</v>
      </c>
      <c r="H40" s="37">
        <v>39</v>
      </c>
      <c r="I40" s="37">
        <v>52</v>
      </c>
      <c r="J40" s="37">
        <v>55</v>
      </c>
      <c r="K40" s="37">
        <v>66</v>
      </c>
      <c r="L40" s="37">
        <v>48</v>
      </c>
      <c r="M40" s="37">
        <v>48</v>
      </c>
      <c r="N40" s="139">
        <f t="shared" si="3"/>
        <v>508</v>
      </c>
      <c r="O40" s="135">
        <f t="shared" si="4"/>
        <v>50.8</v>
      </c>
      <c r="P40" s="136">
        <f t="shared" si="5"/>
        <v>0.89183827531117787</v>
      </c>
    </row>
    <row r="41" spans="1:16" customFormat="1" ht="15" customHeight="1">
      <c r="A41" s="137" t="s">
        <v>246</v>
      </c>
      <c r="B41" s="140"/>
      <c r="C41" s="37"/>
      <c r="D41" s="37">
        <v>49</v>
      </c>
      <c r="E41" s="37">
        <v>52</v>
      </c>
      <c r="F41" s="37">
        <v>39</v>
      </c>
      <c r="G41" s="37">
        <v>38</v>
      </c>
      <c r="H41" s="37">
        <v>35</v>
      </c>
      <c r="I41" s="37">
        <v>31</v>
      </c>
      <c r="J41" s="37">
        <v>58</v>
      </c>
      <c r="K41" s="37">
        <v>33</v>
      </c>
      <c r="L41" s="37">
        <v>33</v>
      </c>
      <c r="M41" s="37">
        <v>34</v>
      </c>
      <c r="N41" s="139">
        <f t="shared" si="3"/>
        <v>402</v>
      </c>
      <c r="O41" s="135">
        <f t="shared" si="4"/>
        <v>40.200000000000003</v>
      </c>
      <c r="P41" s="136">
        <f t="shared" si="5"/>
        <v>0.7057460367619951</v>
      </c>
    </row>
    <row r="42" spans="1:16" customFormat="1" ht="15" customHeight="1">
      <c r="A42" s="137" t="s">
        <v>247</v>
      </c>
      <c r="B42" s="140"/>
      <c r="C42" s="37"/>
      <c r="D42" s="37">
        <v>35</v>
      </c>
      <c r="E42" s="37">
        <v>34</v>
      </c>
      <c r="F42" s="37">
        <v>32</v>
      </c>
      <c r="G42" s="37">
        <v>41</v>
      </c>
      <c r="H42" s="37">
        <v>67</v>
      </c>
      <c r="I42" s="37">
        <v>49</v>
      </c>
      <c r="J42" s="37">
        <v>42</v>
      </c>
      <c r="K42" s="37">
        <v>47</v>
      </c>
      <c r="L42" s="37">
        <v>51</v>
      </c>
      <c r="M42" s="37">
        <v>29</v>
      </c>
      <c r="N42" s="139">
        <f t="shared" si="3"/>
        <v>427</v>
      </c>
      <c r="O42" s="135">
        <f t="shared" si="4"/>
        <v>42.7</v>
      </c>
      <c r="P42" s="136">
        <f t="shared" si="5"/>
        <v>0.74963571566510423</v>
      </c>
    </row>
    <row r="43" spans="1:16" customFormat="1" ht="15" customHeight="1">
      <c r="A43" s="137" t="s">
        <v>248</v>
      </c>
      <c r="B43" s="140"/>
      <c r="C43" s="37"/>
      <c r="D43" s="37">
        <v>26</v>
      </c>
      <c r="E43" s="37">
        <v>23</v>
      </c>
      <c r="F43" s="37">
        <v>39</v>
      </c>
      <c r="G43" s="37">
        <v>43</v>
      </c>
      <c r="H43" s="37">
        <v>36</v>
      </c>
      <c r="I43" s="37">
        <v>36</v>
      </c>
      <c r="J43" s="37">
        <v>35</v>
      </c>
      <c r="K43" s="37">
        <v>28</v>
      </c>
      <c r="L43" s="37">
        <v>38</v>
      </c>
      <c r="M43" s="37">
        <v>43</v>
      </c>
      <c r="N43" s="139">
        <f t="shared" si="3"/>
        <v>347</v>
      </c>
      <c r="O43" s="135">
        <f t="shared" si="4"/>
        <v>34.700000000000003</v>
      </c>
      <c r="P43" s="136">
        <f t="shared" si="5"/>
        <v>0.60918874317515492</v>
      </c>
    </row>
    <row r="44" spans="1:16" customFormat="1" ht="15" customHeight="1">
      <c r="A44" s="137" t="s">
        <v>249</v>
      </c>
      <c r="B44" s="140"/>
      <c r="C44" s="37"/>
      <c r="D44" s="37">
        <v>33</v>
      </c>
      <c r="E44" s="37">
        <v>16</v>
      </c>
      <c r="F44" s="37">
        <v>29</v>
      </c>
      <c r="G44" s="37">
        <v>27</v>
      </c>
      <c r="H44" s="37">
        <v>26</v>
      </c>
      <c r="I44" s="37">
        <v>25</v>
      </c>
      <c r="J44" s="37">
        <v>29</v>
      </c>
      <c r="K44" s="37">
        <v>27</v>
      </c>
      <c r="L44" s="37">
        <v>24</v>
      </c>
      <c r="M44" s="37">
        <v>35</v>
      </c>
      <c r="N44" s="139">
        <f t="shared" si="3"/>
        <v>271</v>
      </c>
      <c r="O44" s="135">
        <f t="shared" si="4"/>
        <v>27.1</v>
      </c>
      <c r="P44" s="136">
        <f t="shared" si="5"/>
        <v>0.47576411930970314</v>
      </c>
    </row>
    <row r="45" spans="1:16" customFormat="1" ht="15" customHeight="1">
      <c r="A45" s="137" t="s">
        <v>250</v>
      </c>
      <c r="B45" s="140"/>
      <c r="C45" s="37"/>
      <c r="D45" s="37">
        <v>4</v>
      </c>
      <c r="E45" s="37">
        <v>4</v>
      </c>
      <c r="F45" s="37">
        <v>9</v>
      </c>
      <c r="G45" s="37">
        <v>4</v>
      </c>
      <c r="H45" s="37">
        <v>5</v>
      </c>
      <c r="I45" s="37">
        <v>9</v>
      </c>
      <c r="J45" s="37">
        <v>7</v>
      </c>
      <c r="K45" s="37">
        <v>6</v>
      </c>
      <c r="L45" s="37">
        <v>12</v>
      </c>
      <c r="M45" s="37">
        <v>8</v>
      </c>
      <c r="N45" s="139">
        <f t="shared" si="3"/>
        <v>68</v>
      </c>
      <c r="O45" s="135">
        <f t="shared" si="4"/>
        <v>6.8</v>
      </c>
      <c r="P45" s="136">
        <f t="shared" si="5"/>
        <v>0.11937992661645688</v>
      </c>
    </row>
    <row r="46" spans="1:16" customFormat="1" ht="15" customHeight="1">
      <c r="A46" s="137" t="s">
        <v>251</v>
      </c>
      <c r="B46" s="140"/>
      <c r="C46" s="37"/>
      <c r="D46" s="37">
        <v>16</v>
      </c>
      <c r="E46" s="37">
        <v>8</v>
      </c>
      <c r="F46" s="37">
        <v>16</v>
      </c>
      <c r="G46" s="37">
        <v>13</v>
      </c>
      <c r="H46" s="37">
        <v>12</v>
      </c>
      <c r="I46" s="37">
        <v>12</v>
      </c>
      <c r="J46" s="37">
        <v>13</v>
      </c>
      <c r="K46" s="37">
        <v>12</v>
      </c>
      <c r="L46" s="37">
        <v>8</v>
      </c>
      <c r="M46" s="37">
        <v>10</v>
      </c>
      <c r="N46" s="139">
        <f t="shared" si="3"/>
        <v>120</v>
      </c>
      <c r="O46" s="135">
        <f t="shared" si="4"/>
        <v>12</v>
      </c>
      <c r="P46" s="136">
        <f t="shared" si="5"/>
        <v>0.2106704587349239</v>
      </c>
    </row>
    <row r="47" spans="1:16" customFormat="1" ht="15" customHeight="1">
      <c r="A47" s="137" t="s">
        <v>252</v>
      </c>
      <c r="B47" s="140"/>
      <c r="C47" s="37"/>
      <c r="D47" s="37">
        <v>27</v>
      </c>
      <c r="E47" s="37">
        <v>26</v>
      </c>
      <c r="F47" s="37">
        <v>35</v>
      </c>
      <c r="G47" s="37">
        <v>24</v>
      </c>
      <c r="H47" s="37">
        <v>32</v>
      </c>
      <c r="I47" s="37">
        <v>22</v>
      </c>
      <c r="J47" s="37">
        <v>39</v>
      </c>
      <c r="K47" s="37">
        <v>40</v>
      </c>
      <c r="L47" s="37">
        <v>14</v>
      </c>
      <c r="M47" s="37">
        <v>32</v>
      </c>
      <c r="N47" s="139">
        <f t="shared" si="3"/>
        <v>291</v>
      </c>
      <c r="O47" s="135">
        <f t="shared" si="4"/>
        <v>29.1</v>
      </c>
      <c r="P47" s="136">
        <f t="shared" si="5"/>
        <v>0.51087586243219052</v>
      </c>
    </row>
    <row r="48" spans="1:16" customFormat="1" ht="15" customHeight="1">
      <c r="A48" s="137" t="s">
        <v>253</v>
      </c>
      <c r="B48" s="140"/>
      <c r="C48" s="37"/>
      <c r="D48" s="37">
        <v>20</v>
      </c>
      <c r="E48" s="37">
        <v>18</v>
      </c>
      <c r="F48" s="37">
        <v>24</v>
      </c>
      <c r="G48" s="37">
        <v>10</v>
      </c>
      <c r="H48" s="37">
        <v>13</v>
      </c>
      <c r="I48" s="37">
        <v>10</v>
      </c>
      <c r="J48" s="37">
        <v>15</v>
      </c>
      <c r="K48" s="37">
        <v>20</v>
      </c>
      <c r="L48" s="37">
        <v>14</v>
      </c>
      <c r="M48" s="37">
        <v>7</v>
      </c>
      <c r="N48" s="139">
        <f t="shared" si="3"/>
        <v>151</v>
      </c>
      <c r="O48" s="135">
        <f t="shared" si="4"/>
        <v>15.1</v>
      </c>
      <c r="P48" s="136">
        <f t="shared" si="5"/>
        <v>0.26509366057477923</v>
      </c>
    </row>
    <row r="49" spans="1:16" customFormat="1" ht="15" customHeight="1">
      <c r="A49" s="137" t="s">
        <v>254</v>
      </c>
      <c r="B49" s="140"/>
      <c r="C49" s="37"/>
      <c r="D49" s="37">
        <v>59</v>
      </c>
      <c r="E49" s="37">
        <v>71</v>
      </c>
      <c r="F49" s="37">
        <v>54</v>
      </c>
      <c r="G49" s="37">
        <v>108</v>
      </c>
      <c r="H49" s="37">
        <v>64</v>
      </c>
      <c r="I49" s="37">
        <v>48</v>
      </c>
      <c r="J49" s="37">
        <v>42</v>
      </c>
      <c r="K49" s="37">
        <v>64</v>
      </c>
      <c r="L49" s="37">
        <v>48</v>
      </c>
      <c r="M49" s="37">
        <v>45</v>
      </c>
      <c r="N49" s="139">
        <f t="shared" si="3"/>
        <v>603</v>
      </c>
      <c r="O49" s="135">
        <f t="shared" si="4"/>
        <v>60.3</v>
      </c>
      <c r="P49" s="136">
        <f t="shared" si="5"/>
        <v>1.0586190551429926</v>
      </c>
    </row>
    <row r="50" spans="1:16" customFormat="1" ht="15" customHeight="1">
      <c r="A50" s="137" t="s">
        <v>255</v>
      </c>
      <c r="B50" s="140"/>
      <c r="C50" s="37"/>
      <c r="D50" s="37">
        <v>27</v>
      </c>
      <c r="E50" s="37">
        <v>25</v>
      </c>
      <c r="F50" s="37">
        <v>24</v>
      </c>
      <c r="G50" s="37">
        <v>18</v>
      </c>
      <c r="H50" s="37">
        <v>28</v>
      </c>
      <c r="I50" s="37">
        <v>24</v>
      </c>
      <c r="J50" s="37">
        <v>26</v>
      </c>
      <c r="K50" s="37">
        <v>25</v>
      </c>
      <c r="L50" s="37">
        <v>39</v>
      </c>
      <c r="M50" s="37">
        <v>21</v>
      </c>
      <c r="N50" s="139">
        <f t="shared" si="3"/>
        <v>257</v>
      </c>
      <c r="O50" s="135">
        <f t="shared" si="4"/>
        <v>25.7</v>
      </c>
      <c r="P50" s="136">
        <f t="shared" si="5"/>
        <v>0.45118589912396206</v>
      </c>
    </row>
    <row r="51" spans="1:16" customFormat="1" ht="15" customHeight="1">
      <c r="A51" s="137" t="s">
        <v>256</v>
      </c>
      <c r="B51" s="140"/>
      <c r="C51" s="37"/>
      <c r="D51" s="37">
        <v>51</v>
      </c>
      <c r="E51" s="37">
        <v>50</v>
      </c>
      <c r="F51" s="37">
        <v>57</v>
      </c>
      <c r="G51" s="37">
        <v>44</v>
      </c>
      <c r="H51" s="37">
        <v>44</v>
      </c>
      <c r="I51" s="37">
        <v>35</v>
      </c>
      <c r="J51" s="37">
        <v>70</v>
      </c>
      <c r="K51" s="37">
        <v>50</v>
      </c>
      <c r="L51" s="37">
        <v>44</v>
      </c>
      <c r="M51" s="37">
        <v>48</v>
      </c>
      <c r="N51" s="139">
        <f t="shared" si="3"/>
        <v>493</v>
      </c>
      <c r="O51" s="135">
        <f t="shared" si="4"/>
        <v>49.3</v>
      </c>
      <c r="P51" s="136">
        <f t="shared" si="5"/>
        <v>0.86550446796931235</v>
      </c>
    </row>
    <row r="52" spans="1:16" customFormat="1" ht="15" customHeight="1">
      <c r="A52" s="137" t="s">
        <v>257</v>
      </c>
      <c r="B52" s="140"/>
      <c r="C52" s="37"/>
      <c r="D52" s="37">
        <v>26</v>
      </c>
      <c r="E52" s="37">
        <v>28</v>
      </c>
      <c r="F52" s="37">
        <v>19</v>
      </c>
      <c r="G52" s="37">
        <v>15</v>
      </c>
      <c r="H52" s="37">
        <v>21</v>
      </c>
      <c r="I52" s="37">
        <v>29</v>
      </c>
      <c r="J52" s="37">
        <v>32</v>
      </c>
      <c r="K52" s="37">
        <v>22</v>
      </c>
      <c r="L52" s="37">
        <v>21</v>
      </c>
      <c r="M52" s="37">
        <v>30</v>
      </c>
      <c r="N52" s="139">
        <f t="shared" si="3"/>
        <v>243</v>
      </c>
      <c r="O52" s="135">
        <f t="shared" si="4"/>
        <v>24.3</v>
      </c>
      <c r="P52" s="136">
        <f t="shared" si="5"/>
        <v>0.42660767893822088</v>
      </c>
    </row>
    <row r="53" spans="1:16" customFormat="1" ht="15" customHeight="1">
      <c r="A53" s="137" t="s">
        <v>258</v>
      </c>
      <c r="B53" s="140"/>
      <c r="C53" s="37"/>
      <c r="D53" s="37">
        <v>36</v>
      </c>
      <c r="E53" s="37">
        <v>25</v>
      </c>
      <c r="F53" s="37">
        <v>37</v>
      </c>
      <c r="G53" s="37">
        <v>42</v>
      </c>
      <c r="H53" s="37">
        <v>18</v>
      </c>
      <c r="I53" s="37">
        <v>30</v>
      </c>
      <c r="J53" s="37">
        <v>29</v>
      </c>
      <c r="K53" s="37">
        <v>23</v>
      </c>
      <c r="L53" s="37">
        <v>24</v>
      </c>
      <c r="M53" s="37">
        <v>35</v>
      </c>
      <c r="N53" s="139">
        <f t="shared" si="3"/>
        <v>299</v>
      </c>
      <c r="O53" s="135">
        <f t="shared" si="4"/>
        <v>29.9</v>
      </c>
      <c r="P53" s="136">
        <f t="shared" si="5"/>
        <v>0.52492055968118545</v>
      </c>
    </row>
    <row r="54" spans="1:16" customFormat="1" ht="15" customHeight="1">
      <c r="A54" s="137" t="s">
        <v>259</v>
      </c>
      <c r="B54" s="140"/>
      <c r="C54" s="37"/>
      <c r="D54" s="37">
        <v>68</v>
      </c>
      <c r="E54" s="37">
        <v>139</v>
      </c>
      <c r="F54" s="37">
        <v>79</v>
      </c>
      <c r="G54" s="37">
        <v>52</v>
      </c>
      <c r="H54" s="37">
        <v>82</v>
      </c>
      <c r="I54" s="37">
        <v>62</v>
      </c>
      <c r="J54" s="37">
        <v>92</v>
      </c>
      <c r="K54" s="37">
        <v>93</v>
      </c>
      <c r="L54" s="37">
        <v>83</v>
      </c>
      <c r="M54" s="37">
        <v>92</v>
      </c>
      <c r="N54" s="139">
        <f t="shared" si="3"/>
        <v>842</v>
      </c>
      <c r="O54" s="135">
        <f t="shared" si="4"/>
        <v>84.2</v>
      </c>
      <c r="P54" s="136">
        <f t="shared" si="5"/>
        <v>1.478204385456716</v>
      </c>
    </row>
    <row r="55" spans="1:16" customFormat="1" ht="15" customHeight="1">
      <c r="A55" s="137" t="s">
        <v>260</v>
      </c>
      <c r="B55" s="140"/>
      <c r="C55" s="37"/>
      <c r="D55" s="37">
        <v>38</v>
      </c>
      <c r="E55" s="37">
        <v>26</v>
      </c>
      <c r="F55" s="37">
        <v>26</v>
      </c>
      <c r="G55" s="37">
        <v>37</v>
      </c>
      <c r="H55" s="37">
        <v>25</v>
      </c>
      <c r="I55" s="37">
        <v>27</v>
      </c>
      <c r="J55" s="37">
        <v>31</v>
      </c>
      <c r="K55" s="37">
        <v>23</v>
      </c>
      <c r="L55" s="37">
        <v>26</v>
      </c>
      <c r="M55" s="37">
        <v>23</v>
      </c>
      <c r="N55" s="139">
        <f t="shared" si="3"/>
        <v>282</v>
      </c>
      <c r="O55" s="135">
        <f t="shared" si="4"/>
        <v>28.2</v>
      </c>
      <c r="P55" s="136">
        <f t="shared" si="5"/>
        <v>0.49507557802707114</v>
      </c>
    </row>
    <row r="56" spans="1:16" customFormat="1" ht="15" customHeight="1">
      <c r="A56" s="137" t="s">
        <v>261</v>
      </c>
      <c r="B56" s="140"/>
      <c r="C56" s="37"/>
      <c r="D56" s="37">
        <v>69</v>
      </c>
      <c r="E56" s="37">
        <v>54</v>
      </c>
      <c r="F56" s="37">
        <v>70</v>
      </c>
      <c r="G56" s="37">
        <v>78</v>
      </c>
      <c r="H56" s="37">
        <v>66</v>
      </c>
      <c r="I56" s="37">
        <v>65</v>
      </c>
      <c r="J56" s="37">
        <v>52</v>
      </c>
      <c r="K56" s="37">
        <v>47</v>
      </c>
      <c r="L56" s="37">
        <v>76</v>
      </c>
      <c r="M56" s="37">
        <v>62</v>
      </c>
      <c r="N56" s="139">
        <f t="shared" si="3"/>
        <v>639</v>
      </c>
      <c r="O56" s="135">
        <f t="shared" si="4"/>
        <v>63.9</v>
      </c>
      <c r="P56" s="136">
        <f t="shared" si="5"/>
        <v>1.1218201927634697</v>
      </c>
    </row>
    <row r="57" spans="1:16" customFormat="1" ht="15" customHeight="1">
      <c r="A57" s="137" t="s">
        <v>262</v>
      </c>
      <c r="B57" s="140"/>
      <c r="C57" s="37"/>
      <c r="D57" s="37">
        <v>7</v>
      </c>
      <c r="E57" s="37">
        <v>7</v>
      </c>
      <c r="F57" s="37">
        <v>7</v>
      </c>
      <c r="G57" s="37">
        <v>8</v>
      </c>
      <c r="H57" s="37">
        <v>17</v>
      </c>
      <c r="I57" s="37">
        <v>16</v>
      </c>
      <c r="J57" s="37">
        <v>11</v>
      </c>
      <c r="K57" s="37">
        <v>18</v>
      </c>
      <c r="L57" s="37">
        <v>12</v>
      </c>
      <c r="M57" s="37">
        <v>17</v>
      </c>
      <c r="N57" s="139">
        <f t="shared" si="3"/>
        <v>120</v>
      </c>
      <c r="O57" s="135">
        <f t="shared" si="4"/>
        <v>12</v>
      </c>
      <c r="P57" s="136">
        <f t="shared" si="5"/>
        <v>0.2106704587349239</v>
      </c>
    </row>
    <row r="58" spans="1:16" customFormat="1" ht="15" customHeight="1">
      <c r="A58" s="137" t="s">
        <v>263</v>
      </c>
      <c r="B58" s="140"/>
      <c r="C58" s="37"/>
      <c r="D58" s="37">
        <v>48</v>
      </c>
      <c r="E58" s="37">
        <v>62</v>
      </c>
      <c r="F58" s="37">
        <v>44</v>
      </c>
      <c r="G58" s="37">
        <v>64</v>
      </c>
      <c r="H58" s="37">
        <v>66</v>
      </c>
      <c r="I58" s="37">
        <v>67</v>
      </c>
      <c r="J58" s="37">
        <v>67</v>
      </c>
      <c r="K58" s="37">
        <v>70</v>
      </c>
      <c r="L58" s="37">
        <v>70</v>
      </c>
      <c r="M58" s="37">
        <v>99</v>
      </c>
      <c r="N58" s="139">
        <f t="shared" si="3"/>
        <v>657</v>
      </c>
      <c r="O58" s="135">
        <f t="shared" si="4"/>
        <v>65.7</v>
      </c>
      <c r="P58" s="136">
        <f t="shared" si="5"/>
        <v>1.1534207615737084</v>
      </c>
    </row>
    <row r="59" spans="1:16" customFormat="1" ht="15" customHeight="1">
      <c r="A59" s="137" t="s">
        <v>264</v>
      </c>
      <c r="B59" s="140"/>
      <c r="C59" s="37"/>
      <c r="D59" s="37">
        <v>5</v>
      </c>
      <c r="E59" s="37">
        <v>6</v>
      </c>
      <c r="F59" s="37">
        <v>2</v>
      </c>
      <c r="G59" s="37">
        <v>2</v>
      </c>
      <c r="H59" s="37">
        <v>8</v>
      </c>
      <c r="I59" s="37">
        <v>9</v>
      </c>
      <c r="J59" s="37">
        <v>8</v>
      </c>
      <c r="K59" s="37">
        <v>3</v>
      </c>
      <c r="L59" s="37">
        <v>8</v>
      </c>
      <c r="M59" s="37">
        <v>16</v>
      </c>
      <c r="N59" s="139">
        <f t="shared" si="3"/>
        <v>67</v>
      </c>
      <c r="O59" s="135">
        <f t="shared" si="4"/>
        <v>6.7</v>
      </c>
      <c r="P59" s="136">
        <f t="shared" si="5"/>
        <v>0.1176243394603325</v>
      </c>
    </row>
    <row r="60" spans="1:16" customFormat="1" ht="15" customHeight="1">
      <c r="A60" s="137" t="s">
        <v>265</v>
      </c>
      <c r="B60" s="140"/>
      <c r="C60" s="37"/>
      <c r="D60" s="37">
        <v>53</v>
      </c>
      <c r="E60" s="37">
        <v>40</v>
      </c>
      <c r="F60" s="37">
        <v>41</v>
      </c>
      <c r="G60" s="37">
        <v>31</v>
      </c>
      <c r="H60" s="37">
        <v>51</v>
      </c>
      <c r="I60" s="37">
        <v>57</v>
      </c>
      <c r="J60" s="37">
        <v>52</v>
      </c>
      <c r="K60" s="37">
        <v>38</v>
      </c>
      <c r="L60" s="37">
        <v>48</v>
      </c>
      <c r="M60" s="37">
        <v>52</v>
      </c>
      <c r="N60" s="139">
        <f t="shared" si="3"/>
        <v>463</v>
      </c>
      <c r="O60" s="135">
        <f t="shared" si="4"/>
        <v>46.3</v>
      </c>
      <c r="P60" s="136">
        <f t="shared" si="5"/>
        <v>0.81283685328558142</v>
      </c>
    </row>
    <row r="61" spans="1:16" customFormat="1" ht="15" customHeight="1">
      <c r="A61" s="137" t="s">
        <v>266</v>
      </c>
      <c r="B61" s="140"/>
      <c r="C61" s="37"/>
      <c r="D61" s="37">
        <v>59</v>
      </c>
      <c r="E61" s="37">
        <v>44</v>
      </c>
      <c r="F61" s="37">
        <v>41</v>
      </c>
      <c r="G61" s="37">
        <v>52</v>
      </c>
      <c r="H61" s="37">
        <v>59</v>
      </c>
      <c r="I61" s="37">
        <v>42</v>
      </c>
      <c r="J61" s="37">
        <v>64</v>
      </c>
      <c r="K61" s="37">
        <v>45</v>
      </c>
      <c r="L61" s="37">
        <v>45</v>
      </c>
      <c r="M61" s="37">
        <v>43</v>
      </c>
      <c r="N61" s="139">
        <f t="shared" si="3"/>
        <v>494</v>
      </c>
      <c r="O61" s="135">
        <f t="shared" si="4"/>
        <v>49.4</v>
      </c>
      <c r="P61" s="136">
        <f t="shared" si="5"/>
        <v>0.8672600551254368</v>
      </c>
    </row>
    <row r="62" spans="1:16" customFormat="1" ht="15" customHeight="1">
      <c r="A62" s="137" t="s">
        <v>267</v>
      </c>
      <c r="B62" s="140"/>
      <c r="C62" s="37"/>
      <c r="D62" s="37">
        <v>42</v>
      </c>
      <c r="E62" s="37">
        <v>42</v>
      </c>
      <c r="F62" s="37">
        <v>54</v>
      </c>
      <c r="G62" s="37">
        <v>58</v>
      </c>
      <c r="H62" s="37">
        <v>60</v>
      </c>
      <c r="I62" s="37">
        <v>49</v>
      </c>
      <c r="J62" s="37">
        <v>72</v>
      </c>
      <c r="K62" s="37">
        <v>66</v>
      </c>
      <c r="L62" s="37">
        <v>62</v>
      </c>
      <c r="M62" s="37">
        <v>57</v>
      </c>
      <c r="N62" s="139">
        <f t="shared" si="3"/>
        <v>562</v>
      </c>
      <c r="O62" s="135">
        <f t="shared" si="4"/>
        <v>56.2</v>
      </c>
      <c r="P62" s="136">
        <f t="shared" si="5"/>
        <v>0.9866399817418936</v>
      </c>
    </row>
    <row r="63" spans="1:16" customFormat="1" ht="15" customHeight="1">
      <c r="A63" s="137" t="s">
        <v>268</v>
      </c>
      <c r="B63" s="140"/>
      <c r="C63" s="37"/>
      <c r="D63" s="37">
        <v>59</v>
      </c>
      <c r="E63" s="37">
        <v>49</v>
      </c>
      <c r="F63" s="37">
        <v>46</v>
      </c>
      <c r="G63" s="37">
        <v>36</v>
      </c>
      <c r="H63" s="37">
        <v>41</v>
      </c>
      <c r="I63" s="37">
        <v>63</v>
      </c>
      <c r="J63" s="37">
        <v>31</v>
      </c>
      <c r="K63" s="37">
        <v>59</v>
      </c>
      <c r="L63" s="37">
        <v>57</v>
      </c>
      <c r="M63" s="37">
        <v>57</v>
      </c>
      <c r="N63" s="139">
        <f t="shared" si="3"/>
        <v>498</v>
      </c>
      <c r="O63" s="135">
        <f t="shared" si="4"/>
        <v>49.8</v>
      </c>
      <c r="P63" s="136">
        <f t="shared" si="5"/>
        <v>0.87428240374993416</v>
      </c>
    </row>
    <row r="64" spans="1:16" customFormat="1" ht="15" customHeight="1">
      <c r="A64" s="137" t="s">
        <v>269</v>
      </c>
      <c r="B64" s="140"/>
      <c r="C64" s="37"/>
      <c r="D64" s="37">
        <v>26</v>
      </c>
      <c r="E64" s="37">
        <v>24</v>
      </c>
      <c r="F64" s="37">
        <v>24</v>
      </c>
      <c r="G64" s="37">
        <v>15</v>
      </c>
      <c r="H64" s="37">
        <v>27</v>
      </c>
      <c r="I64" s="37">
        <v>31</v>
      </c>
      <c r="J64" s="37">
        <v>27</v>
      </c>
      <c r="K64" s="37">
        <v>27</v>
      </c>
      <c r="L64" s="37">
        <v>32</v>
      </c>
      <c r="M64" s="37">
        <v>32</v>
      </c>
      <c r="N64" s="139">
        <f t="shared" si="3"/>
        <v>265</v>
      </c>
      <c r="O64" s="135">
        <f t="shared" si="4"/>
        <v>26.5</v>
      </c>
      <c r="P64" s="136">
        <f t="shared" si="5"/>
        <v>0.46523059637295688</v>
      </c>
    </row>
    <row r="65" spans="1:16" customFormat="1" ht="15.75" customHeight="1">
      <c r="A65" s="137" t="s">
        <v>270</v>
      </c>
      <c r="B65" s="140"/>
      <c r="C65" s="37"/>
      <c r="D65" s="37">
        <v>19</v>
      </c>
      <c r="E65" s="37">
        <v>17</v>
      </c>
      <c r="F65" s="37">
        <v>9</v>
      </c>
      <c r="G65" s="37">
        <v>14</v>
      </c>
      <c r="H65" s="37">
        <v>17</v>
      </c>
      <c r="I65" s="37">
        <v>12</v>
      </c>
      <c r="J65" s="37">
        <v>19</v>
      </c>
      <c r="K65" s="37">
        <v>18</v>
      </c>
      <c r="L65" s="37">
        <v>15</v>
      </c>
      <c r="M65" s="37">
        <v>14</v>
      </c>
      <c r="N65" s="139">
        <f t="shared" si="3"/>
        <v>154</v>
      </c>
      <c r="O65" s="135">
        <f t="shared" si="4"/>
        <v>15.4</v>
      </c>
      <c r="P65" s="136">
        <f t="shared" si="5"/>
        <v>0.27036042204315236</v>
      </c>
    </row>
    <row r="66" spans="1:16" customFormat="1" ht="15.75" customHeight="1">
      <c r="A66" s="137" t="s">
        <v>271</v>
      </c>
      <c r="B66" s="140"/>
      <c r="C66" s="37"/>
      <c r="D66" s="37">
        <v>8</v>
      </c>
      <c r="E66" s="37">
        <v>14</v>
      </c>
      <c r="F66" s="37">
        <v>16</v>
      </c>
      <c r="G66" s="37">
        <v>13</v>
      </c>
      <c r="H66" s="37">
        <v>9</v>
      </c>
      <c r="I66" s="37">
        <v>8</v>
      </c>
      <c r="J66" s="37">
        <v>15</v>
      </c>
      <c r="K66" s="37">
        <v>15</v>
      </c>
      <c r="L66" s="37">
        <v>18</v>
      </c>
      <c r="M66" s="37">
        <v>7</v>
      </c>
      <c r="N66" s="139">
        <f t="shared" si="3"/>
        <v>123</v>
      </c>
      <c r="O66" s="135">
        <f t="shared" si="4"/>
        <v>12.3</v>
      </c>
      <c r="P66" s="136">
        <f t="shared" si="5"/>
        <v>0.21593722020329698</v>
      </c>
    </row>
    <row r="67" spans="1:16" customFormat="1" ht="15" customHeight="1">
      <c r="A67" s="137" t="s">
        <v>272</v>
      </c>
      <c r="B67" s="140"/>
      <c r="C67" s="37"/>
      <c r="D67" s="37">
        <v>71</v>
      </c>
      <c r="E67" s="37">
        <v>109</v>
      </c>
      <c r="F67" s="37">
        <v>102</v>
      </c>
      <c r="G67" s="37">
        <v>78</v>
      </c>
      <c r="H67" s="38">
        <v>72</v>
      </c>
      <c r="I67" s="37">
        <v>92</v>
      </c>
      <c r="J67" s="37">
        <v>77</v>
      </c>
      <c r="K67" s="37">
        <v>85</v>
      </c>
      <c r="L67" s="37">
        <v>64</v>
      </c>
      <c r="M67" s="37">
        <v>77</v>
      </c>
      <c r="N67" s="139">
        <f t="shared" si="3"/>
        <v>827</v>
      </c>
      <c r="O67" s="135">
        <f t="shared" si="4"/>
        <v>82.7</v>
      </c>
      <c r="P67" s="136">
        <f t="shared" si="5"/>
        <v>1.4518705781148504</v>
      </c>
    </row>
    <row r="68" spans="1:16" customFormat="1" ht="15">
      <c r="A68" s="137" t="s">
        <v>273</v>
      </c>
      <c r="B68" s="140"/>
      <c r="C68" s="37"/>
      <c r="D68" s="37">
        <v>49</v>
      </c>
      <c r="E68" s="37">
        <v>28</v>
      </c>
      <c r="F68" s="37">
        <v>35</v>
      </c>
      <c r="G68" s="37">
        <v>24</v>
      </c>
      <c r="H68" s="38">
        <v>36</v>
      </c>
      <c r="I68" s="37">
        <v>24</v>
      </c>
      <c r="J68" s="37">
        <v>36</v>
      </c>
      <c r="K68" s="37">
        <v>36</v>
      </c>
      <c r="L68" s="37">
        <v>57</v>
      </c>
      <c r="M68" s="37">
        <v>50</v>
      </c>
      <c r="N68" s="139">
        <f t="shared" ref="N68:N70" si="6">SUM(B68:M68)</f>
        <v>375</v>
      </c>
      <c r="O68" s="135">
        <f t="shared" si="4"/>
        <v>37.5</v>
      </c>
      <c r="P68" s="136">
        <f t="shared" si="5"/>
        <v>0.65834518354663718</v>
      </c>
    </row>
    <row r="69" spans="1:16" customFormat="1" ht="15">
      <c r="A69" s="137" t="s">
        <v>274</v>
      </c>
      <c r="B69" s="140"/>
      <c r="C69" s="37"/>
      <c r="D69" s="37">
        <v>71</v>
      </c>
      <c r="E69" s="37">
        <v>58</v>
      </c>
      <c r="F69" s="37">
        <v>58</v>
      </c>
      <c r="G69" s="37">
        <v>65</v>
      </c>
      <c r="H69" s="38">
        <v>58</v>
      </c>
      <c r="I69" s="37">
        <v>64</v>
      </c>
      <c r="J69" s="37">
        <v>57</v>
      </c>
      <c r="K69" s="37">
        <v>63</v>
      </c>
      <c r="L69" s="37">
        <v>58</v>
      </c>
      <c r="M69" s="37">
        <v>64</v>
      </c>
      <c r="N69" s="139">
        <f t="shared" si="6"/>
        <v>616</v>
      </c>
      <c r="O69" s="135">
        <f t="shared" si="4"/>
        <v>61.6</v>
      </c>
      <c r="P69" s="136">
        <f t="shared" si="5"/>
        <v>1.0814416881726094</v>
      </c>
    </row>
    <row r="70" spans="1:16" customFormat="1" ht="15.75" thickBot="1">
      <c r="A70" s="141" t="s">
        <v>275</v>
      </c>
      <c r="B70" s="142"/>
      <c r="C70" s="44"/>
      <c r="D70" s="143">
        <v>32</v>
      </c>
      <c r="E70" s="143">
        <v>24</v>
      </c>
      <c r="F70" s="143">
        <v>20</v>
      </c>
      <c r="G70" s="143">
        <v>20</v>
      </c>
      <c r="H70" s="144">
        <v>28</v>
      </c>
      <c r="I70" s="143">
        <v>19</v>
      </c>
      <c r="J70" s="44">
        <v>44</v>
      </c>
      <c r="K70" s="37">
        <v>22</v>
      </c>
      <c r="L70" s="44">
        <v>37</v>
      </c>
      <c r="M70" s="44">
        <v>20</v>
      </c>
      <c r="N70" s="145">
        <f t="shared" si="6"/>
        <v>266</v>
      </c>
      <c r="O70" s="146">
        <f t="shared" si="4"/>
        <v>26.6</v>
      </c>
      <c r="P70" s="147">
        <f t="shared" si="5"/>
        <v>0.46698618352908128</v>
      </c>
    </row>
    <row r="71" spans="1:16" customFormat="1" ht="15.75" thickBot="1">
      <c r="A71" s="128" t="s">
        <v>5</v>
      </c>
      <c r="B71" s="53"/>
      <c r="C71" s="53"/>
      <c r="D71" s="53">
        <f t="shared" ref="D71:L71" si="7">SUM(D5:D70)</f>
        <v>5614</v>
      </c>
      <c r="E71" s="53">
        <f t="shared" si="7"/>
        <v>5484</v>
      </c>
      <c r="F71" s="53">
        <f t="shared" si="7"/>
        <v>5776</v>
      </c>
      <c r="G71" s="53">
        <f t="shared" si="7"/>
        <v>5864</v>
      </c>
      <c r="H71" s="53">
        <f t="shared" si="7"/>
        <v>5624</v>
      </c>
      <c r="I71" s="53">
        <f t="shared" si="7"/>
        <v>5600</v>
      </c>
      <c r="J71" s="53">
        <f t="shared" si="7"/>
        <v>6191</v>
      </c>
      <c r="K71" s="53">
        <f t="shared" si="7"/>
        <v>5809</v>
      </c>
      <c r="L71" s="53">
        <f t="shared" si="7"/>
        <v>5617</v>
      </c>
      <c r="M71" s="54">
        <f t="shared" ref="M71:N71" si="8">SUM(M5:M70)</f>
        <v>5382</v>
      </c>
      <c r="N71" s="148">
        <f t="shared" si="8"/>
        <v>56961</v>
      </c>
      <c r="O71" s="54">
        <f t="shared" si="4"/>
        <v>5696.1</v>
      </c>
      <c r="P71" s="149">
        <f>SUM(P5:P70)</f>
        <v>100</v>
      </c>
    </row>
    <row r="72" spans="1:16" customFormat="1" ht="15">
      <c r="A72" s="96"/>
      <c r="B72" s="97"/>
      <c r="C72" s="97"/>
      <c r="D72" s="97"/>
      <c r="E72" s="97"/>
      <c r="F72" s="97"/>
      <c r="G72" s="85"/>
      <c r="H72" s="97"/>
      <c r="I72" s="97"/>
      <c r="J72" s="97"/>
      <c r="K72" s="97"/>
      <c r="L72" s="97"/>
      <c r="M72" s="98"/>
      <c r="N72" s="98"/>
      <c r="O72" s="9"/>
      <c r="P72" s="9"/>
    </row>
    <row r="73" spans="1:16">
      <c r="A73" s="150" t="s">
        <v>276</v>
      </c>
    </row>
    <row r="74" spans="1:16">
      <c r="A74" s="150" t="s">
        <v>437</v>
      </c>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N71:O71" formula="1"/>
    <ignoredError sqref="M71" formula="1" formulaRange="1"/>
    <ignoredError sqref="D71:L7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O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85" bestFit="1" customWidth="1"/>
    <col min="4" max="4" width="7.140625" style="9" bestFit="1" customWidth="1"/>
    <col min="5" max="5" width="7" style="83" bestFit="1" customWidth="1"/>
    <col min="6" max="6" width="7.5703125" style="9" bestFit="1" customWidth="1"/>
    <col min="7" max="7" width="6.28515625" style="83"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5.85546875" style="9" bestFit="1"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81" t="s">
        <v>0</v>
      </c>
      <c r="B1" s="81"/>
      <c r="C1" s="82"/>
      <c r="D1" s="81"/>
      <c r="G1" s="458"/>
      <c r="H1" s="456"/>
      <c r="I1" s="456"/>
      <c r="J1" s="456"/>
      <c r="K1" s="456"/>
      <c r="L1" s="456"/>
      <c r="M1" s="456"/>
      <c r="N1" s="456"/>
      <c r="O1" s="456"/>
      <c r="P1" s="456"/>
      <c r="Q1" s="456"/>
      <c r="R1" s="456"/>
      <c r="S1" s="456"/>
    </row>
    <row r="2" spans="1:20" ht="15">
      <c r="A2" s="1" t="s">
        <v>1</v>
      </c>
      <c r="B2" s="1"/>
      <c r="C2" s="70"/>
      <c r="D2" s="1"/>
      <c r="G2" s="458"/>
      <c r="H2" s="456"/>
      <c r="I2" s="456"/>
      <c r="J2" s="456"/>
      <c r="K2" s="456"/>
      <c r="L2" s="456"/>
      <c r="M2" s="456"/>
      <c r="N2" s="456"/>
      <c r="O2" s="456"/>
      <c r="P2" s="456"/>
      <c r="Q2" s="456"/>
      <c r="R2" s="456"/>
      <c r="S2" s="456"/>
    </row>
    <row r="3" spans="1:20" ht="15">
      <c r="A3" s="1"/>
      <c r="B3" s="1"/>
      <c r="C3" s="70"/>
      <c r="D3" s="1"/>
      <c r="G3" s="458"/>
      <c r="H3" s="456"/>
      <c r="I3" s="456"/>
      <c r="J3" s="456"/>
      <c r="K3" s="456"/>
      <c r="L3" s="456"/>
      <c r="M3" s="456"/>
      <c r="N3" s="456"/>
      <c r="O3" s="456"/>
      <c r="P3" s="456"/>
      <c r="Q3" s="456"/>
      <c r="R3" s="456"/>
      <c r="S3" s="456"/>
    </row>
    <row r="4" spans="1:20" ht="15">
      <c r="A4" s="1" t="s">
        <v>491</v>
      </c>
      <c r="B4" s="1"/>
      <c r="C4" s="70"/>
      <c r="D4" s="1"/>
      <c r="G4" s="458"/>
      <c r="H4" s="456"/>
      <c r="I4" s="456"/>
      <c r="J4" s="456"/>
      <c r="K4" s="456"/>
      <c r="L4" s="456"/>
      <c r="M4" s="456"/>
      <c r="N4" s="456"/>
      <c r="O4" s="456"/>
      <c r="P4" s="481">
        <f>UNIDADES!D71</f>
        <v>5614</v>
      </c>
      <c r="Q4" s="456"/>
      <c r="R4" s="456"/>
      <c r="S4" s="151"/>
    </row>
    <row r="5" spans="1:20" ht="15" thickBot="1">
      <c r="E5" s="9"/>
      <c r="F5" s="83"/>
      <c r="G5" s="456"/>
      <c r="H5" s="458"/>
      <c r="I5" s="456"/>
      <c r="J5" s="456"/>
      <c r="K5" s="456"/>
      <c r="L5" s="456"/>
      <c r="M5" s="456"/>
      <c r="N5" s="456"/>
      <c r="O5" s="456"/>
      <c r="P5" s="456"/>
      <c r="Q5" s="456"/>
      <c r="R5" s="456"/>
      <c r="S5" s="151"/>
    </row>
    <row r="6" spans="1:20" ht="48.75" thickBot="1">
      <c r="A6" s="914" t="s">
        <v>204</v>
      </c>
      <c r="B6" s="20">
        <v>45627</v>
      </c>
      <c r="C6" s="17">
        <v>45597</v>
      </c>
      <c r="D6" s="20">
        <v>45566</v>
      </c>
      <c r="E6" s="18">
        <v>45536</v>
      </c>
      <c r="F6" s="55">
        <v>45505</v>
      </c>
      <c r="G6" s="55">
        <v>45474</v>
      </c>
      <c r="H6" s="55">
        <v>45444</v>
      </c>
      <c r="I6" s="20">
        <v>45413</v>
      </c>
      <c r="J6" s="17">
        <v>45383</v>
      </c>
      <c r="K6" s="17">
        <v>45352</v>
      </c>
      <c r="L6" s="17">
        <v>45323</v>
      </c>
      <c r="M6" s="17">
        <v>45292</v>
      </c>
      <c r="N6" s="544" t="s">
        <v>5</v>
      </c>
      <c r="O6" s="545" t="s">
        <v>6</v>
      </c>
      <c r="P6" s="546" t="s">
        <v>542</v>
      </c>
    </row>
    <row r="7" spans="1:20" ht="14.25" customHeight="1" thickBot="1">
      <c r="A7" s="132" t="s">
        <v>228</v>
      </c>
      <c r="B7" s="133"/>
      <c r="C7" s="27"/>
      <c r="D7" s="25">
        <v>389</v>
      </c>
      <c r="E7" s="25">
        <v>347</v>
      </c>
      <c r="F7" s="25">
        <v>474</v>
      </c>
      <c r="G7" s="25">
        <v>584</v>
      </c>
      <c r="H7" s="25">
        <v>767</v>
      </c>
      <c r="I7" s="25">
        <v>935</v>
      </c>
      <c r="J7" s="27">
        <v>1024</v>
      </c>
      <c r="K7" s="27">
        <v>976</v>
      </c>
      <c r="L7" s="27">
        <v>909</v>
      </c>
      <c r="M7" s="27">
        <v>711</v>
      </c>
      <c r="N7" s="152">
        <f>SUM(B7:M7)</f>
        <v>7116</v>
      </c>
      <c r="O7" s="153">
        <f>AVERAGE(B7:M7)</f>
        <v>711.6</v>
      </c>
      <c r="P7" s="453">
        <f>(D7*100)/$P$4</f>
        <v>6.9291058069112932</v>
      </c>
      <c r="S7" s="83"/>
      <c r="T7" s="83"/>
    </row>
    <row r="8" spans="1:20" ht="15" customHeight="1" thickBot="1">
      <c r="A8" s="137" t="s">
        <v>227</v>
      </c>
      <c r="B8" s="138"/>
      <c r="C8" s="37"/>
      <c r="D8" s="27">
        <v>464</v>
      </c>
      <c r="E8" s="27">
        <v>487</v>
      </c>
      <c r="F8" s="27">
        <v>499</v>
      </c>
      <c r="G8" s="37">
        <v>527</v>
      </c>
      <c r="H8" s="37">
        <v>615</v>
      </c>
      <c r="I8" s="37">
        <v>532</v>
      </c>
      <c r="J8" s="37">
        <v>622</v>
      </c>
      <c r="K8" s="37">
        <v>635</v>
      </c>
      <c r="L8" s="37">
        <v>584</v>
      </c>
      <c r="M8" s="37">
        <v>560</v>
      </c>
      <c r="N8" s="154">
        <f t="shared" ref="N8:N16" si="0">SUM(B8:M8)</f>
        <v>5525</v>
      </c>
      <c r="O8" s="135">
        <f t="shared" ref="O8:O15" si="1">AVERAGE(B8:M8)</f>
        <v>552.5</v>
      </c>
      <c r="P8" s="453">
        <f t="shared" ref="P8:P17" si="2">(D8*100)/$P$4</f>
        <v>8.2650516565728545</v>
      </c>
      <c r="S8" s="83"/>
      <c r="T8" s="83"/>
    </row>
    <row r="9" spans="1:20" ht="15.75" thickBot="1">
      <c r="A9" s="137" t="s">
        <v>226</v>
      </c>
      <c r="B9" s="140"/>
      <c r="C9" s="37"/>
      <c r="D9" s="37">
        <v>574</v>
      </c>
      <c r="E9" s="37">
        <v>546</v>
      </c>
      <c r="F9" s="37">
        <v>511</v>
      </c>
      <c r="G9" s="37">
        <v>570</v>
      </c>
      <c r="H9" s="37">
        <v>535</v>
      </c>
      <c r="I9" s="37">
        <v>565</v>
      </c>
      <c r="J9" s="37">
        <v>608</v>
      </c>
      <c r="K9" s="37">
        <v>519</v>
      </c>
      <c r="L9" s="37">
        <v>424</v>
      </c>
      <c r="M9" s="37">
        <v>439</v>
      </c>
      <c r="N9" s="154">
        <f t="shared" si="0"/>
        <v>5291</v>
      </c>
      <c r="O9" s="135">
        <f t="shared" si="1"/>
        <v>529.1</v>
      </c>
      <c r="P9" s="453">
        <f t="shared" si="2"/>
        <v>10.224438902743142</v>
      </c>
      <c r="S9" s="83"/>
      <c r="T9" s="83"/>
    </row>
    <row r="10" spans="1:20" ht="15.75" thickBot="1">
      <c r="A10" s="137" t="s">
        <v>143</v>
      </c>
      <c r="B10" s="140"/>
      <c r="C10" s="37"/>
      <c r="D10" s="37">
        <v>474</v>
      </c>
      <c r="E10" s="37">
        <v>567</v>
      </c>
      <c r="F10" s="37">
        <v>908</v>
      </c>
      <c r="G10" s="37">
        <v>983</v>
      </c>
      <c r="H10" s="38">
        <v>394</v>
      </c>
      <c r="I10" s="37">
        <v>423</v>
      </c>
      <c r="J10" s="37">
        <v>314</v>
      </c>
      <c r="K10" s="37">
        <v>147</v>
      </c>
      <c r="L10" s="37">
        <v>252</v>
      </c>
      <c r="M10" s="37">
        <v>175</v>
      </c>
      <c r="N10" s="154">
        <f t="shared" si="0"/>
        <v>4637</v>
      </c>
      <c r="O10" s="135">
        <f t="shared" si="1"/>
        <v>463.7</v>
      </c>
      <c r="P10" s="453">
        <f t="shared" si="2"/>
        <v>8.4431777698610624</v>
      </c>
      <c r="S10" s="83"/>
      <c r="T10" s="83"/>
    </row>
    <row r="11" spans="1:20" ht="15.75" thickBot="1">
      <c r="A11" s="137" t="s">
        <v>224</v>
      </c>
      <c r="B11" s="140"/>
      <c r="C11" s="37"/>
      <c r="D11" s="37">
        <v>320</v>
      </c>
      <c r="E11" s="37">
        <v>354</v>
      </c>
      <c r="F11" s="37">
        <v>431</v>
      </c>
      <c r="G11" s="37">
        <v>418</v>
      </c>
      <c r="H11" s="37">
        <v>375</v>
      </c>
      <c r="I11" s="37">
        <v>278</v>
      </c>
      <c r="J11" s="37">
        <v>350</v>
      </c>
      <c r="K11" s="37">
        <v>327</v>
      </c>
      <c r="L11" s="37">
        <v>388</v>
      </c>
      <c r="M11" s="37">
        <v>354</v>
      </c>
      <c r="N11" s="154">
        <f t="shared" si="0"/>
        <v>3595</v>
      </c>
      <c r="O11" s="135">
        <f t="shared" si="1"/>
        <v>359.5</v>
      </c>
      <c r="P11" s="453">
        <f t="shared" si="2"/>
        <v>5.7000356252226574</v>
      </c>
      <c r="S11" s="83"/>
      <c r="T11" s="83"/>
    </row>
    <row r="12" spans="1:20" ht="15" customHeight="1" thickBot="1">
      <c r="A12" s="137" t="s">
        <v>213</v>
      </c>
      <c r="B12" s="140"/>
      <c r="C12" s="37"/>
      <c r="D12" s="37">
        <v>384</v>
      </c>
      <c r="E12" s="37">
        <v>545</v>
      </c>
      <c r="F12" s="37">
        <v>319</v>
      </c>
      <c r="G12" s="37">
        <v>266</v>
      </c>
      <c r="H12" s="38">
        <v>280</v>
      </c>
      <c r="I12" s="37">
        <v>257</v>
      </c>
      <c r="J12" s="37">
        <v>304</v>
      </c>
      <c r="K12" s="37">
        <v>249</v>
      </c>
      <c r="L12" s="37">
        <v>245</v>
      </c>
      <c r="M12" s="37">
        <v>328</v>
      </c>
      <c r="N12" s="154">
        <f t="shared" si="0"/>
        <v>3177</v>
      </c>
      <c r="O12" s="135">
        <f t="shared" si="1"/>
        <v>317.7</v>
      </c>
      <c r="P12" s="453">
        <f t="shared" si="2"/>
        <v>6.8400427502671892</v>
      </c>
      <c r="S12" s="83"/>
      <c r="T12" s="83"/>
    </row>
    <row r="13" spans="1:20" ht="15.75" thickBot="1">
      <c r="A13" s="137" t="s">
        <v>223</v>
      </c>
      <c r="B13" s="140"/>
      <c r="C13" s="37"/>
      <c r="D13" s="37">
        <v>352</v>
      </c>
      <c r="E13" s="37">
        <v>298</v>
      </c>
      <c r="F13" s="37">
        <v>229</v>
      </c>
      <c r="G13" s="37">
        <v>238</v>
      </c>
      <c r="H13" s="37">
        <v>261</v>
      </c>
      <c r="I13" s="37">
        <v>325</v>
      </c>
      <c r="J13" s="37">
        <v>351</v>
      </c>
      <c r="K13" s="37">
        <v>360</v>
      </c>
      <c r="L13" s="37">
        <v>334</v>
      </c>
      <c r="M13" s="37">
        <v>379</v>
      </c>
      <c r="N13" s="154">
        <f t="shared" si="0"/>
        <v>3127</v>
      </c>
      <c r="O13" s="135">
        <f t="shared" si="1"/>
        <v>312.7</v>
      </c>
      <c r="P13" s="453">
        <f t="shared" si="2"/>
        <v>6.2700391877449233</v>
      </c>
      <c r="S13" s="83"/>
      <c r="T13" s="83"/>
    </row>
    <row r="14" spans="1:20" ht="15.75" thickBot="1">
      <c r="A14" s="137" t="s">
        <v>219</v>
      </c>
      <c r="B14" s="140"/>
      <c r="C14" s="37"/>
      <c r="D14" s="37">
        <v>362</v>
      </c>
      <c r="E14" s="37">
        <v>332</v>
      </c>
      <c r="F14" s="37">
        <v>358</v>
      </c>
      <c r="G14" s="37">
        <v>271</v>
      </c>
      <c r="H14" s="37">
        <v>247</v>
      </c>
      <c r="I14" s="37">
        <v>229</v>
      </c>
      <c r="J14" s="37">
        <v>329</v>
      </c>
      <c r="K14" s="37">
        <v>316</v>
      </c>
      <c r="L14" s="37">
        <v>213</v>
      </c>
      <c r="M14" s="37">
        <v>180</v>
      </c>
      <c r="N14" s="154">
        <f t="shared" si="0"/>
        <v>2837</v>
      </c>
      <c r="O14" s="135">
        <f t="shared" si="1"/>
        <v>283.7</v>
      </c>
      <c r="P14" s="453">
        <f t="shared" si="2"/>
        <v>6.4481653010331312</v>
      </c>
      <c r="S14" s="83"/>
      <c r="T14" s="83"/>
    </row>
    <row r="15" spans="1:20" ht="15.75" thickBot="1">
      <c r="A15" s="137" t="s">
        <v>232</v>
      </c>
      <c r="B15" s="140"/>
      <c r="C15" s="37"/>
      <c r="D15" s="37">
        <v>173</v>
      </c>
      <c r="E15" s="37">
        <v>181</v>
      </c>
      <c r="F15" s="37">
        <v>206</v>
      </c>
      <c r="G15" s="37">
        <v>181</v>
      </c>
      <c r="H15" s="37">
        <v>257</v>
      </c>
      <c r="I15" s="37">
        <v>226</v>
      </c>
      <c r="J15" s="37">
        <v>306</v>
      </c>
      <c r="K15" s="37">
        <v>436</v>
      </c>
      <c r="L15" s="37">
        <v>465</v>
      </c>
      <c r="M15" s="37">
        <v>268</v>
      </c>
      <c r="N15" s="154">
        <f t="shared" si="0"/>
        <v>2699</v>
      </c>
      <c r="O15" s="135">
        <f t="shared" si="1"/>
        <v>269.89999999999998</v>
      </c>
      <c r="P15" s="453">
        <f t="shared" si="2"/>
        <v>3.0815817598859994</v>
      </c>
      <c r="S15" s="83"/>
      <c r="T15" s="83"/>
    </row>
    <row r="16" spans="1:20" ht="15.75" thickBot="1">
      <c r="A16" s="137" t="s">
        <v>211</v>
      </c>
      <c r="B16" s="140"/>
      <c r="C16" s="37"/>
      <c r="D16" s="37">
        <v>171</v>
      </c>
      <c r="E16" s="37">
        <v>97</v>
      </c>
      <c r="F16" s="37">
        <v>130</v>
      </c>
      <c r="G16" s="37">
        <v>126</v>
      </c>
      <c r="H16" s="38">
        <v>125</v>
      </c>
      <c r="I16" s="37">
        <v>148</v>
      </c>
      <c r="J16" s="37">
        <v>147</v>
      </c>
      <c r="K16" s="37">
        <v>134</v>
      </c>
      <c r="L16" s="37">
        <v>116</v>
      </c>
      <c r="M16" s="37">
        <v>111</v>
      </c>
      <c r="N16" s="155">
        <f t="shared" si="0"/>
        <v>1305</v>
      </c>
      <c r="O16" s="146">
        <f>AVERAGE(B16:M16)</f>
        <v>130.5</v>
      </c>
      <c r="P16" s="453">
        <f t="shared" si="2"/>
        <v>3.0459565372283577</v>
      </c>
      <c r="S16" s="83"/>
      <c r="T16" s="83"/>
    </row>
    <row r="17" spans="1:41" ht="15.75" customHeight="1" thickBot="1">
      <c r="A17" s="466" t="s">
        <v>5</v>
      </c>
      <c r="B17" s="547"/>
      <c r="C17" s="547"/>
      <c r="D17" s="547">
        <f t="shared" ref="D17:L17" si="3">SUM(D7:D16)</f>
        <v>3663</v>
      </c>
      <c r="E17" s="547">
        <f t="shared" si="3"/>
        <v>3754</v>
      </c>
      <c r="F17" s="547">
        <f t="shared" si="3"/>
        <v>4065</v>
      </c>
      <c r="G17" s="547">
        <f t="shared" si="3"/>
        <v>4164</v>
      </c>
      <c r="H17" s="547">
        <f t="shared" si="3"/>
        <v>3856</v>
      </c>
      <c r="I17" s="547">
        <f t="shared" si="3"/>
        <v>3918</v>
      </c>
      <c r="J17" s="547">
        <f t="shared" si="3"/>
        <v>4355</v>
      </c>
      <c r="K17" s="547">
        <f t="shared" si="3"/>
        <v>4099</v>
      </c>
      <c r="L17" s="547">
        <f t="shared" si="3"/>
        <v>3930</v>
      </c>
      <c r="M17" s="548">
        <f t="shared" ref="M17:N17" si="4">SUM(M7:M16)</f>
        <v>3505</v>
      </c>
      <c r="N17" s="549">
        <f t="shared" si="4"/>
        <v>39309</v>
      </c>
      <c r="O17" s="550">
        <f>AVERAGE(B17:M17)</f>
        <v>3930.9</v>
      </c>
      <c r="P17" s="453">
        <f t="shared" si="2"/>
        <v>65.24759529747061</v>
      </c>
      <c r="S17" s="83"/>
      <c r="T17" s="83"/>
    </row>
    <row r="18" spans="1:41" s="463" customFormat="1" ht="23.25" customHeight="1">
      <c r="A18" s="463" t="s">
        <v>205</v>
      </c>
      <c r="C18" s="464"/>
      <c r="O18" s="463" t="s">
        <v>206</v>
      </c>
      <c r="P18" s="465">
        <f>100-P17</f>
        <v>34.75240470252939</v>
      </c>
    </row>
    <row r="19" spans="1:41" ht="54.75" customHeight="1">
      <c r="A19" s="468"/>
      <c r="B19" s="468"/>
      <c r="C19" s="480"/>
      <c r="D19" s="463"/>
      <c r="E19" s="481"/>
      <c r="F19" s="463"/>
      <c r="G19" s="463"/>
      <c r="H19" s="463"/>
      <c r="I19" s="463"/>
      <c r="J19" s="463"/>
      <c r="K19" s="463"/>
      <c r="L19" s="463"/>
      <c r="M19" s="463"/>
      <c r="N19" s="1070"/>
      <c r="O19" s="1070"/>
      <c r="P19" s="1070"/>
      <c r="Q19" s="463"/>
      <c r="R19" s="463"/>
      <c r="S19" s="463"/>
      <c r="T19" s="463"/>
      <c r="U19" s="463"/>
      <c r="V19" s="463"/>
      <c r="W19" s="481"/>
      <c r="X19" s="463"/>
      <c r="Y19" s="463"/>
      <c r="Z19" s="463"/>
      <c r="AA19" s="463"/>
      <c r="AB19" s="463"/>
      <c r="AC19" s="463"/>
      <c r="AD19" s="463"/>
      <c r="AE19" s="463"/>
      <c r="AF19" s="463"/>
      <c r="AG19" s="463"/>
    </row>
    <row r="20" spans="1:41">
      <c r="A20" s="473"/>
      <c r="B20" s="473"/>
      <c r="C20" s="482"/>
      <c r="D20" s="463"/>
      <c r="E20" s="481"/>
      <c r="F20" s="463"/>
      <c r="G20" s="463"/>
      <c r="H20" s="463"/>
      <c r="I20" s="463"/>
      <c r="J20" s="463"/>
      <c r="K20" s="463"/>
      <c r="L20" s="463"/>
      <c r="M20" s="463"/>
      <c r="N20" s="463"/>
      <c r="O20" s="481"/>
      <c r="P20" s="463"/>
      <c r="Q20" s="463"/>
      <c r="R20" s="463"/>
      <c r="S20" s="463"/>
      <c r="T20" s="463"/>
      <c r="U20" s="463"/>
      <c r="V20" s="463"/>
      <c r="W20" s="481"/>
      <c r="X20" s="463"/>
      <c r="Y20" s="463"/>
      <c r="Z20" s="463"/>
      <c r="AA20" s="463"/>
      <c r="AB20" s="463"/>
      <c r="AC20" s="470"/>
      <c r="AD20" s="471"/>
      <c r="AE20" s="471"/>
      <c r="AF20" s="471"/>
      <c r="AG20" s="471"/>
      <c r="AH20" s="97"/>
      <c r="AI20" s="97"/>
      <c r="AJ20" s="85"/>
      <c r="AK20" s="97"/>
      <c r="AL20" s="97"/>
      <c r="AM20" s="97"/>
      <c r="AN20" s="97"/>
      <c r="AO20" s="98"/>
    </row>
    <row r="21" spans="1:41" ht="92.25" customHeight="1">
      <c r="A21" s="468"/>
      <c r="B21" s="468"/>
      <c r="C21" s="480"/>
      <c r="D21" s="463"/>
      <c r="E21" s="481"/>
      <c r="F21" s="463"/>
      <c r="G21" s="463"/>
      <c r="H21" s="463"/>
      <c r="I21" s="463"/>
      <c r="J21" s="463"/>
      <c r="K21" s="463"/>
      <c r="L21" s="483"/>
      <c r="M21" s="463"/>
      <c r="N21" s="1070"/>
      <c r="O21" s="1070"/>
      <c r="P21" s="1070"/>
      <c r="Q21" s="463"/>
      <c r="R21" s="463"/>
      <c r="S21" s="463"/>
      <c r="T21" s="463"/>
      <c r="U21" s="463"/>
      <c r="V21" s="463"/>
      <c r="W21" s="481"/>
      <c r="X21" s="463"/>
      <c r="Y21" s="463"/>
      <c r="Z21" s="463"/>
      <c r="AA21" s="463"/>
      <c r="AB21" s="463"/>
      <c r="AC21" s="470"/>
      <c r="AD21" s="471"/>
      <c r="AE21" s="471"/>
      <c r="AF21" s="471"/>
      <c r="AG21" s="471"/>
      <c r="AH21" s="97"/>
      <c r="AI21" s="97"/>
      <c r="AJ21" s="85"/>
      <c r="AK21" s="97"/>
      <c r="AL21" s="97"/>
      <c r="AM21" s="97"/>
      <c r="AN21" s="97"/>
      <c r="AO21" s="98"/>
    </row>
    <row r="22" spans="1:41">
      <c r="A22" s="468"/>
      <c r="B22" s="468"/>
      <c r="C22" s="480"/>
      <c r="D22" s="463"/>
      <c r="E22" s="481"/>
      <c r="F22" s="463"/>
      <c r="G22" s="463"/>
      <c r="H22" s="463"/>
      <c r="I22" s="463"/>
      <c r="J22" s="463"/>
      <c r="K22" s="463"/>
      <c r="L22" s="463"/>
      <c r="M22" s="463"/>
      <c r="N22" s="463"/>
      <c r="O22" s="481"/>
      <c r="P22" s="463"/>
      <c r="Q22" s="463"/>
      <c r="R22" s="463"/>
      <c r="S22" s="463"/>
      <c r="T22" s="463"/>
      <c r="U22" s="463"/>
      <c r="V22" s="463"/>
      <c r="W22" s="484"/>
      <c r="X22" s="463"/>
      <c r="Y22" s="463"/>
      <c r="Z22" s="463"/>
      <c r="AA22" s="463"/>
      <c r="AB22" s="463"/>
      <c r="AC22" s="470"/>
      <c r="AD22" s="471"/>
      <c r="AE22" s="471"/>
      <c r="AF22" s="471"/>
      <c r="AG22" s="471"/>
      <c r="AH22" s="97"/>
      <c r="AI22" s="97"/>
      <c r="AJ22" s="85"/>
      <c r="AK22" s="97"/>
      <c r="AL22" s="97"/>
      <c r="AM22" s="97"/>
      <c r="AN22" s="97"/>
      <c r="AO22" s="98"/>
    </row>
    <row r="23" spans="1:41" ht="66.75" customHeight="1">
      <c r="A23" s="468"/>
      <c r="B23" s="468"/>
      <c r="C23" s="480"/>
      <c r="D23" s="463"/>
      <c r="E23" s="481"/>
      <c r="F23" s="463"/>
      <c r="G23" s="463"/>
      <c r="H23" s="463"/>
      <c r="I23" s="463"/>
      <c r="J23" s="463"/>
      <c r="K23" s="463"/>
      <c r="L23" s="463"/>
      <c r="M23" s="463"/>
      <c r="N23" s="1070"/>
      <c r="O23" s="1070"/>
      <c r="P23" s="1070"/>
      <c r="Q23" s="463"/>
      <c r="R23" s="463"/>
      <c r="S23" s="463"/>
      <c r="T23" s="463"/>
      <c r="U23" s="463"/>
      <c r="V23" s="463"/>
      <c r="W23" s="481"/>
      <c r="X23" s="463"/>
      <c r="Y23" s="463"/>
      <c r="Z23" s="463"/>
      <c r="AA23" s="463"/>
      <c r="AB23" s="463"/>
      <c r="AC23" s="470"/>
      <c r="AD23" s="471"/>
      <c r="AE23" s="471"/>
      <c r="AF23" s="471"/>
      <c r="AG23" s="471"/>
      <c r="AH23" s="97"/>
      <c r="AI23" s="97"/>
      <c r="AJ23" s="85"/>
      <c r="AK23" s="97"/>
      <c r="AL23" s="97"/>
      <c r="AM23" s="97"/>
      <c r="AN23" s="97"/>
      <c r="AO23" s="98"/>
    </row>
    <row r="24" spans="1:41">
      <c r="A24" s="473"/>
      <c r="B24" s="473"/>
      <c r="C24" s="482"/>
      <c r="D24" s="463"/>
      <c r="E24" s="481"/>
      <c r="F24" s="463"/>
      <c r="G24" s="463"/>
      <c r="H24" s="463"/>
      <c r="I24" s="463"/>
      <c r="J24" s="463"/>
      <c r="K24" s="463"/>
      <c r="L24" s="463"/>
      <c r="M24" s="463"/>
      <c r="N24" s="463"/>
      <c r="O24" s="463"/>
      <c r="P24" s="463"/>
      <c r="Q24" s="463"/>
      <c r="R24" s="463"/>
      <c r="S24" s="463"/>
      <c r="T24" s="463"/>
      <c r="U24" s="463"/>
      <c r="V24" s="463"/>
      <c r="W24" s="481"/>
      <c r="X24" s="463"/>
      <c r="Y24" s="463"/>
      <c r="Z24" s="463"/>
      <c r="AA24" s="463"/>
      <c r="AB24" s="463"/>
      <c r="AC24" s="470"/>
      <c r="AD24" s="471"/>
      <c r="AE24" s="471"/>
      <c r="AF24" s="471"/>
      <c r="AG24" s="471"/>
      <c r="AH24" s="97"/>
      <c r="AI24" s="97"/>
      <c r="AJ24" s="85"/>
      <c r="AK24" s="97"/>
      <c r="AL24" s="97"/>
      <c r="AM24" s="97"/>
      <c r="AN24" s="97"/>
      <c r="AO24" s="98"/>
    </row>
    <row r="25" spans="1:41">
      <c r="A25" s="468"/>
      <c r="B25" s="468"/>
      <c r="C25" s="480"/>
      <c r="D25" s="463"/>
      <c r="E25" s="481"/>
      <c r="F25" s="463"/>
      <c r="G25" s="463"/>
      <c r="H25" s="463"/>
      <c r="I25" s="463"/>
      <c r="J25" s="463"/>
      <c r="K25" s="463"/>
      <c r="L25" s="463"/>
      <c r="M25" s="463"/>
      <c r="N25" s="463"/>
      <c r="O25" s="463"/>
      <c r="P25" s="463"/>
      <c r="Q25" s="463"/>
      <c r="R25" s="463"/>
      <c r="S25" s="463"/>
      <c r="T25" s="463"/>
      <c r="U25" s="463"/>
      <c r="V25" s="463"/>
      <c r="W25" s="481"/>
      <c r="X25" s="463"/>
      <c r="Y25" s="463"/>
      <c r="Z25" s="463"/>
      <c r="AA25" s="463"/>
      <c r="AB25" s="463"/>
      <c r="AC25" s="470"/>
      <c r="AD25" s="471"/>
      <c r="AE25" s="471"/>
      <c r="AF25" s="471"/>
      <c r="AG25" s="471"/>
      <c r="AH25" s="97"/>
      <c r="AI25" s="97"/>
      <c r="AJ25" s="85"/>
      <c r="AK25" s="97"/>
      <c r="AL25" s="97"/>
      <c r="AM25" s="97"/>
      <c r="AN25" s="97"/>
      <c r="AO25" s="98"/>
    </row>
    <row r="26" spans="1:41">
      <c r="A26" s="463"/>
      <c r="B26" s="463"/>
      <c r="C26" s="464"/>
      <c r="D26" s="463"/>
      <c r="E26" s="481"/>
      <c r="F26" s="463"/>
      <c r="G26" s="481"/>
      <c r="H26" s="463"/>
      <c r="I26" s="463"/>
      <c r="J26" s="463"/>
      <c r="K26" s="463"/>
      <c r="L26" s="463"/>
      <c r="M26" s="463"/>
      <c r="N26" s="463"/>
      <c r="O26" s="463"/>
      <c r="P26" s="463"/>
      <c r="Q26" s="463"/>
      <c r="R26" s="463"/>
      <c r="S26" s="463"/>
      <c r="T26" s="463"/>
      <c r="U26" s="463"/>
      <c r="V26" s="463"/>
      <c r="W26" s="463"/>
      <c r="X26" s="463"/>
      <c r="Y26" s="463"/>
      <c r="Z26" s="463"/>
      <c r="AA26" s="463"/>
      <c r="AB26" s="463"/>
      <c r="AC26" s="470"/>
      <c r="AD26" s="471"/>
      <c r="AE26" s="471"/>
      <c r="AF26" s="471"/>
      <c r="AG26" s="471"/>
      <c r="AH26" s="97"/>
      <c r="AI26" s="97"/>
      <c r="AJ26" s="85"/>
      <c r="AK26" s="97"/>
      <c r="AL26" s="97"/>
      <c r="AM26" s="97"/>
      <c r="AN26" s="97"/>
      <c r="AO26" s="98"/>
    </row>
    <row r="27" spans="1:41">
      <c r="A27" s="463"/>
      <c r="B27" s="463"/>
      <c r="C27" s="464"/>
      <c r="D27" s="463"/>
      <c r="E27" s="481"/>
      <c r="F27" s="463"/>
      <c r="G27" s="481"/>
      <c r="H27" s="463"/>
      <c r="I27" s="463"/>
      <c r="J27" s="463"/>
      <c r="K27" s="463"/>
      <c r="L27" s="463"/>
      <c r="M27" s="463"/>
      <c r="N27" s="463"/>
      <c r="O27" s="463"/>
      <c r="P27" s="463"/>
      <c r="Q27" s="463"/>
      <c r="R27" s="470"/>
      <c r="S27" s="471"/>
      <c r="T27" s="472"/>
      <c r="U27" s="472"/>
      <c r="V27" s="472"/>
      <c r="W27" s="485"/>
      <c r="X27" s="463"/>
      <c r="Y27" s="463"/>
      <c r="Z27" s="463"/>
      <c r="AA27" s="463"/>
      <c r="AB27" s="463"/>
      <c r="AC27" s="470"/>
      <c r="AD27" s="471"/>
      <c r="AE27" s="471"/>
      <c r="AF27" s="471"/>
      <c r="AG27" s="471"/>
      <c r="AH27" s="97"/>
      <c r="AI27" s="97"/>
      <c r="AJ27" s="85"/>
      <c r="AK27" s="97"/>
      <c r="AL27" s="97"/>
      <c r="AM27" s="97"/>
      <c r="AN27" s="97"/>
      <c r="AO27" s="98"/>
    </row>
    <row r="28" spans="1:41">
      <c r="A28" s="463"/>
      <c r="B28" s="463"/>
      <c r="C28" s="464"/>
      <c r="D28" s="463"/>
      <c r="E28" s="481"/>
      <c r="F28" s="463"/>
      <c r="G28" s="481"/>
      <c r="H28" s="463"/>
      <c r="I28" s="463"/>
      <c r="J28" s="463"/>
      <c r="K28" s="463"/>
      <c r="L28" s="463"/>
      <c r="M28" s="463"/>
      <c r="N28" s="463"/>
      <c r="O28" s="463"/>
      <c r="P28" s="463"/>
      <c r="Q28" s="463"/>
      <c r="R28" s="470"/>
      <c r="S28" s="471"/>
      <c r="T28" s="472"/>
      <c r="U28" s="472"/>
      <c r="V28" s="472"/>
      <c r="W28" s="485"/>
      <c r="X28" s="463"/>
      <c r="Y28" s="463"/>
      <c r="Z28" s="463"/>
      <c r="AA28" s="463"/>
      <c r="AB28" s="463"/>
      <c r="AC28" s="470"/>
      <c r="AD28" s="471"/>
      <c r="AE28" s="471"/>
      <c r="AF28" s="471"/>
      <c r="AG28" s="471"/>
      <c r="AH28" s="97"/>
      <c r="AI28" s="97"/>
      <c r="AJ28" s="85"/>
      <c r="AK28" s="97"/>
      <c r="AL28" s="97"/>
      <c r="AM28" s="97"/>
      <c r="AN28" s="97"/>
      <c r="AO28" s="98"/>
    </row>
    <row r="29" spans="1:41">
      <c r="A29" s="463"/>
      <c r="B29" s="463"/>
      <c r="C29" s="464"/>
      <c r="D29" s="463"/>
      <c r="E29" s="481"/>
      <c r="F29" s="463"/>
      <c r="G29" s="481"/>
      <c r="H29" s="463"/>
      <c r="I29" s="463"/>
      <c r="J29" s="463"/>
      <c r="K29" s="463"/>
      <c r="L29" s="463"/>
      <c r="M29" s="463"/>
      <c r="N29" s="463"/>
      <c r="O29" s="463"/>
      <c r="P29" s="463"/>
      <c r="Q29" s="463"/>
      <c r="R29" s="470"/>
      <c r="S29" s="471"/>
      <c r="T29" s="472"/>
      <c r="U29" s="472"/>
      <c r="V29" s="472"/>
      <c r="W29" s="485"/>
      <c r="X29" s="463"/>
      <c r="Y29" s="463"/>
      <c r="Z29" s="463"/>
      <c r="AA29" s="463"/>
      <c r="AB29" s="463"/>
      <c r="AC29" s="470"/>
      <c r="AD29" s="471"/>
      <c r="AE29" s="471"/>
      <c r="AF29" s="471"/>
      <c r="AG29" s="471"/>
      <c r="AH29" s="97"/>
      <c r="AI29" s="97"/>
      <c r="AJ29" s="85"/>
      <c r="AK29" s="97"/>
      <c r="AL29" s="97"/>
      <c r="AM29" s="97"/>
      <c r="AN29" s="97"/>
      <c r="AO29" s="98"/>
    </row>
    <row r="30" spans="1:41">
      <c r="A30" s="463"/>
      <c r="B30" s="463"/>
      <c r="C30" s="464"/>
      <c r="D30" s="463"/>
      <c r="E30" s="481"/>
      <c r="F30" s="463"/>
      <c r="G30" s="481"/>
      <c r="H30" s="463"/>
      <c r="I30" s="463"/>
      <c r="J30" s="463"/>
      <c r="K30" s="463"/>
      <c r="L30" s="463"/>
      <c r="M30" s="463"/>
      <c r="N30" s="463"/>
      <c r="O30" s="463"/>
      <c r="P30" s="463"/>
      <c r="Q30" s="463"/>
      <c r="R30" s="470"/>
      <c r="S30" s="471"/>
      <c r="T30" s="472"/>
      <c r="U30" s="472"/>
      <c r="V30" s="472"/>
      <c r="W30" s="485"/>
      <c r="X30" s="463"/>
      <c r="Y30" s="463"/>
      <c r="Z30" s="463"/>
      <c r="AA30" s="463"/>
      <c r="AB30" s="463"/>
      <c r="AC30" s="463"/>
      <c r="AD30" s="463"/>
      <c r="AE30" s="463"/>
      <c r="AF30" s="463"/>
      <c r="AG30" s="463"/>
      <c r="AO30" s="83"/>
    </row>
    <row r="31" spans="1:41">
      <c r="A31" s="463"/>
      <c r="B31" s="463"/>
      <c r="C31" s="464"/>
      <c r="D31" s="463"/>
      <c r="E31" s="481"/>
      <c r="F31" s="463"/>
      <c r="G31" s="481"/>
      <c r="H31" s="463"/>
      <c r="I31" s="463"/>
      <c r="J31" s="463"/>
      <c r="K31" s="463"/>
      <c r="L31" s="463"/>
      <c r="M31" s="463"/>
      <c r="N31" s="463"/>
      <c r="O31" s="463"/>
      <c r="P31" s="463"/>
      <c r="Q31" s="463"/>
      <c r="R31" s="470"/>
      <c r="S31" s="471"/>
      <c r="T31" s="472"/>
      <c r="U31" s="472"/>
      <c r="V31" s="472"/>
      <c r="W31" s="485"/>
      <c r="X31" s="463"/>
      <c r="Y31" s="463"/>
      <c r="Z31" s="463"/>
      <c r="AA31" s="463"/>
      <c r="AB31" s="463"/>
      <c r="AC31" s="463"/>
      <c r="AD31" s="463"/>
      <c r="AE31" s="463"/>
      <c r="AF31" s="463"/>
      <c r="AG31" s="463"/>
    </row>
    <row r="32" spans="1:41">
      <c r="A32" s="463"/>
      <c r="B32" s="463"/>
      <c r="C32" s="464"/>
      <c r="D32" s="463"/>
      <c r="E32" s="481"/>
      <c r="F32" s="463"/>
      <c r="G32" s="481"/>
      <c r="H32" s="463"/>
      <c r="I32" s="463"/>
      <c r="J32" s="463"/>
      <c r="K32" s="463"/>
      <c r="L32" s="463"/>
      <c r="M32" s="463"/>
      <c r="N32" s="463"/>
      <c r="O32" s="463"/>
      <c r="P32" s="463"/>
      <c r="Q32" s="463"/>
      <c r="R32" s="470"/>
      <c r="S32" s="471"/>
      <c r="T32" s="472"/>
      <c r="U32" s="472"/>
      <c r="V32" s="472"/>
      <c r="W32" s="485"/>
      <c r="X32" s="463"/>
      <c r="Y32" s="463"/>
      <c r="Z32" s="463"/>
      <c r="AA32" s="463"/>
      <c r="AB32" s="463"/>
      <c r="AC32" s="463"/>
      <c r="AD32" s="463"/>
      <c r="AE32" s="463"/>
      <c r="AF32" s="463"/>
      <c r="AG32" s="463"/>
    </row>
    <row r="33" spans="1:33">
      <c r="A33" s="456"/>
      <c r="B33" s="463"/>
      <c r="C33" s="464"/>
      <c r="D33" s="463"/>
      <c r="E33" s="481"/>
      <c r="F33" s="463"/>
      <c r="G33" s="481"/>
      <c r="H33" s="463"/>
      <c r="I33" s="463"/>
      <c r="J33" s="463"/>
      <c r="K33" s="463"/>
      <c r="L33" s="463"/>
      <c r="M33" s="463"/>
      <c r="N33" s="463"/>
      <c r="O33" s="463"/>
      <c r="P33" s="463"/>
      <c r="Q33" s="463"/>
      <c r="R33" s="470"/>
      <c r="S33" s="471"/>
      <c r="T33" s="472"/>
      <c r="U33" s="472"/>
      <c r="V33" s="472"/>
      <c r="W33" s="485"/>
      <c r="X33" s="463"/>
      <c r="Y33" s="463"/>
      <c r="Z33" s="463"/>
      <c r="AA33" s="463"/>
      <c r="AB33" s="463"/>
      <c r="AC33" s="463"/>
      <c r="AD33" s="463"/>
      <c r="AE33" s="463"/>
      <c r="AF33" s="463"/>
      <c r="AG33" s="463"/>
    </row>
    <row r="34" spans="1:33">
      <c r="A34" s="456"/>
      <c r="B34" s="463"/>
      <c r="C34" s="464"/>
      <c r="D34" s="463"/>
      <c r="E34" s="481"/>
      <c r="F34" s="463"/>
      <c r="G34" s="481"/>
      <c r="H34" s="463"/>
      <c r="I34" s="463"/>
      <c r="J34" s="463"/>
      <c r="K34" s="463"/>
      <c r="L34" s="463"/>
      <c r="M34" s="463"/>
      <c r="N34" s="463"/>
      <c r="O34" s="463"/>
      <c r="P34" s="463"/>
      <c r="Q34" s="463"/>
      <c r="R34" s="470"/>
      <c r="S34" s="471"/>
      <c r="T34" s="472"/>
      <c r="U34" s="472"/>
      <c r="V34" s="472"/>
      <c r="W34" s="485"/>
      <c r="X34" s="463"/>
      <c r="Y34" s="463"/>
      <c r="Z34" s="463"/>
      <c r="AA34" s="463"/>
      <c r="AB34" s="463"/>
      <c r="AC34" s="463"/>
      <c r="AD34" s="463"/>
      <c r="AE34" s="463"/>
      <c r="AF34" s="463"/>
      <c r="AG34" s="463"/>
    </row>
    <row r="35" spans="1:33">
      <c r="A35" s="96"/>
      <c r="B35" s="463"/>
      <c r="C35" s="464"/>
      <c r="D35" s="463"/>
      <c r="E35" s="481"/>
      <c r="F35" s="463"/>
      <c r="G35" s="481"/>
      <c r="H35" s="463"/>
      <c r="I35" s="463"/>
      <c r="J35" s="463"/>
      <c r="K35" s="463"/>
      <c r="L35" s="463"/>
      <c r="M35" s="463"/>
      <c r="N35" s="463"/>
      <c r="O35" s="463"/>
      <c r="P35" s="463"/>
      <c r="Q35" s="463"/>
      <c r="R35" s="470"/>
      <c r="S35" s="471"/>
      <c r="T35" s="472"/>
      <c r="U35" s="472"/>
      <c r="V35" s="472"/>
      <c r="W35" s="485"/>
      <c r="X35" s="463"/>
      <c r="Y35" s="463"/>
      <c r="Z35" s="463"/>
      <c r="AA35" s="463"/>
      <c r="AB35" s="463"/>
      <c r="AC35" s="463"/>
      <c r="AD35" s="463"/>
      <c r="AE35" s="463"/>
      <c r="AF35" s="463"/>
      <c r="AG35" s="463"/>
    </row>
    <row r="36" spans="1:33">
      <c r="A36" s="456"/>
      <c r="B36" s="463"/>
      <c r="C36" s="464"/>
      <c r="D36" s="463"/>
      <c r="E36" s="481"/>
      <c r="F36" s="463"/>
      <c r="G36" s="481"/>
      <c r="H36" s="463"/>
      <c r="I36" s="463"/>
      <c r="J36" s="463"/>
      <c r="K36" s="463"/>
      <c r="L36" s="463"/>
      <c r="M36" s="463"/>
      <c r="N36" s="463"/>
      <c r="O36" s="463"/>
      <c r="P36" s="463"/>
      <c r="Q36" s="463"/>
      <c r="R36" s="470"/>
      <c r="S36" s="471"/>
      <c r="T36" s="472"/>
      <c r="U36" s="472"/>
      <c r="V36" s="472"/>
      <c r="W36" s="485"/>
      <c r="X36" s="463"/>
      <c r="Y36" s="463"/>
      <c r="Z36" s="463"/>
      <c r="AA36" s="463"/>
      <c r="AB36" s="463"/>
      <c r="AC36" s="463"/>
      <c r="AD36" s="463"/>
      <c r="AE36" s="463"/>
      <c r="AF36" s="463"/>
      <c r="AG36" s="463"/>
    </row>
    <row r="37" spans="1:33">
      <c r="A37" s="456"/>
      <c r="B37" s="463"/>
      <c r="C37" s="464"/>
      <c r="D37" s="463"/>
      <c r="E37" s="481"/>
      <c r="F37" s="463"/>
      <c r="G37" s="481"/>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row>
    <row r="38" spans="1:33">
      <c r="A38" s="456"/>
      <c r="B38" s="463"/>
      <c r="C38" s="464"/>
      <c r="D38" s="463"/>
      <c r="E38" s="481"/>
      <c r="F38" s="463"/>
      <c r="G38" s="481"/>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row>
    <row r="39" spans="1:33">
      <c r="A39" s="463"/>
      <c r="B39" s="463"/>
      <c r="C39" s="464"/>
      <c r="D39" s="463"/>
      <c r="E39" s="481"/>
      <c r="F39" s="463"/>
      <c r="G39" s="481"/>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row>
    <row r="40" spans="1:33">
      <c r="A40" s="463"/>
      <c r="B40" s="463"/>
      <c r="C40" s="464"/>
      <c r="D40" s="463"/>
      <c r="E40" s="481"/>
      <c r="F40" s="463"/>
      <c r="G40" s="481"/>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row>
    <row r="41" spans="1:33">
      <c r="A41" s="463"/>
      <c r="B41" s="463"/>
      <c r="C41" s="464"/>
      <c r="D41" s="463"/>
      <c r="E41" s="481"/>
      <c r="F41" s="463"/>
      <c r="G41" s="481"/>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row>
    <row r="42" spans="1:33" ht="14.25" customHeight="1">
      <c r="A42" s="463"/>
      <c r="B42" s="463"/>
      <c r="C42" s="464"/>
      <c r="D42" s="463"/>
      <c r="E42" s="481"/>
      <c r="F42" s="463"/>
      <c r="G42" s="481"/>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row>
    <row r="43" spans="1:33">
      <c r="A43" s="473"/>
      <c r="B43" s="473"/>
      <c r="C43" s="482"/>
      <c r="D43" s="473"/>
      <c r="E43" s="481"/>
      <c r="F43" s="463"/>
      <c r="G43" s="481"/>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row>
    <row r="44" spans="1:33" ht="14.25" customHeight="1">
      <c r="A44" s="463"/>
      <c r="B44" s="463"/>
      <c r="C44" s="464"/>
      <c r="D44" s="463"/>
      <c r="E44" s="481"/>
      <c r="F44" s="463"/>
      <c r="G44" s="481"/>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row>
    <row r="45" spans="1:33">
      <c r="A45" s="94"/>
      <c r="B45" s="94"/>
      <c r="C45" s="95"/>
      <c r="D45" s="94"/>
    </row>
    <row r="46" spans="1:33" ht="14.25" customHeight="1"/>
  </sheetData>
  <mergeCells count="3">
    <mergeCell ref="N19:P19"/>
    <mergeCell ref="N21:P21"/>
    <mergeCell ref="N23:P23"/>
  </mergeCells>
  <pageMargins left="0.511811024" right="0.511811024" top="0.78740157500000008" bottom="0.78740157500000008" header="0.31496062000000008" footer="0.31496062000000008"/>
  <pageSetup paperSize="9" fitToWidth="0" fitToHeight="0" orientation="portrait" r:id="rId1"/>
  <ignoredErrors>
    <ignoredError sqref="D17:M17"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P60"/>
  <sheetViews>
    <sheetView topLeftCell="A7" workbookViewId="0"/>
  </sheetViews>
  <sheetFormatPr defaultRowHeight="14.25"/>
  <cols>
    <col min="1" max="1" width="10.42578125" style="9" customWidth="1"/>
    <col min="2" max="2" width="13.42578125" style="83" customWidth="1"/>
    <col min="3" max="3" width="11.7109375" style="83"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0</v>
      </c>
    </row>
    <row r="2" spans="1:15" ht="15">
      <c r="A2" s="1" t="s">
        <v>1</v>
      </c>
    </row>
    <row r="3" spans="1:15" ht="15">
      <c r="A3" s="1"/>
    </row>
    <row r="4" spans="1:15" ht="15">
      <c r="A4" s="1" t="s">
        <v>492</v>
      </c>
    </row>
    <row r="5" spans="1:15" ht="15">
      <c r="A5" s="1"/>
    </row>
    <row r="6" spans="1:15">
      <c r="A6" s="9" t="s">
        <v>207</v>
      </c>
    </row>
    <row r="7" spans="1:15">
      <c r="A7" s="9" t="s">
        <v>208</v>
      </c>
    </row>
    <row r="8" spans="1:15" ht="15" thickBot="1">
      <c r="B8" s="9"/>
      <c r="C8" s="9"/>
    </row>
    <row r="9" spans="1:15" s="103" customFormat="1" ht="41.25" customHeight="1" thickBot="1">
      <c r="A9" s="1071" t="str">
        <f>'10+_UNIDADES_2024'!A7</f>
        <v>Secretaria Municipal de Assistência e Desenvolvimento Social</v>
      </c>
      <c r="B9" s="1072"/>
      <c r="C9" s="1073"/>
      <c r="E9" s="1071" t="str">
        <f>'10+_UNIDADES_2024'!A8</f>
        <v>Secretaria Municipal das Subprefeituras</v>
      </c>
      <c r="F9" s="1072"/>
      <c r="G9" s="1073"/>
      <c r="I9" s="1071" t="str">
        <f>'10+_UNIDADES_2024'!A9</f>
        <v>Secretaria Municipal da Saúde</v>
      </c>
      <c r="J9" s="1072"/>
      <c r="K9" s="1073"/>
      <c r="M9" s="1071" t="str">
        <f>'10+_UNIDADES_2024'!A10</f>
        <v>Órgão externo</v>
      </c>
      <c r="N9" s="1072"/>
      <c r="O9" s="1073"/>
    </row>
    <row r="10" spans="1:15" ht="15.75" thickBot="1">
      <c r="A10" s="615" t="s">
        <v>2</v>
      </c>
      <c r="B10" s="4" t="s">
        <v>209</v>
      </c>
      <c r="C10" s="619" t="s">
        <v>210</v>
      </c>
      <c r="E10" s="613" t="s">
        <v>2</v>
      </c>
      <c r="F10" s="4" t="s">
        <v>209</v>
      </c>
      <c r="G10" s="619" t="s">
        <v>210</v>
      </c>
      <c r="I10" s="615" t="s">
        <v>2</v>
      </c>
      <c r="J10" s="4" t="s">
        <v>209</v>
      </c>
      <c r="K10" s="619" t="s">
        <v>210</v>
      </c>
      <c r="M10" s="613" t="s">
        <v>2</v>
      </c>
      <c r="N10" s="5" t="s">
        <v>209</v>
      </c>
      <c r="O10" s="614" t="s">
        <v>210</v>
      </c>
    </row>
    <row r="11" spans="1:15" ht="15">
      <c r="A11" s="603">
        <v>45292</v>
      </c>
      <c r="B11" s="157">
        <f>'10+_UNIDADES_2024'!M7</f>
        <v>711</v>
      </c>
      <c r="C11" s="620">
        <f>((B11-350)/350)*100</f>
        <v>103.14285714285714</v>
      </c>
      <c r="E11" s="603">
        <v>45292</v>
      </c>
      <c r="F11" s="157">
        <f>'10+_UNIDADES_2024'!M8</f>
        <v>560</v>
      </c>
      <c r="G11" s="620">
        <f>((F11-514)/514)*100</f>
        <v>8.9494163424124515</v>
      </c>
      <c r="I11" s="603">
        <v>45292</v>
      </c>
      <c r="J11" s="157">
        <f>'10+_UNIDADES_2024'!M9</f>
        <v>439</v>
      </c>
      <c r="K11" s="620">
        <f>((J11-398)/398)*100</f>
        <v>10.301507537688442</v>
      </c>
      <c r="M11" s="603">
        <v>45292</v>
      </c>
      <c r="N11" s="105">
        <f>'10+_UNIDADES_2024'!M10</f>
        <v>175</v>
      </c>
      <c r="O11" s="621">
        <f>((N11-336)/336)*100</f>
        <v>-47.916666666666671</v>
      </c>
    </row>
    <row r="12" spans="1:15" s="456" customFormat="1" ht="15">
      <c r="A12" s="759">
        <v>45323</v>
      </c>
      <c r="B12" s="766">
        <f>'10+_UNIDADES_2024'!L7</f>
        <v>909</v>
      </c>
      <c r="C12" s="767">
        <f t="shared" ref="C12:C18" si="0">((B12-B11)/B11)*100</f>
        <v>27.848101265822784</v>
      </c>
      <c r="E12" s="759">
        <v>45323</v>
      </c>
      <c r="F12" s="766">
        <f>'10+_UNIDADES_2024'!L8</f>
        <v>584</v>
      </c>
      <c r="G12" s="767">
        <f t="shared" ref="G12:G17" si="1">((F12-F11)/F11)*100</f>
        <v>4.2857142857142856</v>
      </c>
      <c r="I12" s="759">
        <v>45323</v>
      </c>
      <c r="J12" s="766">
        <f>'10+_UNIDADES_2024'!L9</f>
        <v>424</v>
      </c>
      <c r="K12" s="767">
        <f t="shared" ref="K12:K17" si="2">((J12-J11)/J11)*100</f>
        <v>-3.416856492027335</v>
      </c>
      <c r="M12" s="759">
        <v>45323</v>
      </c>
      <c r="N12" s="762">
        <f>'10+_UNIDADES_2024'!L10</f>
        <v>252</v>
      </c>
      <c r="O12" s="763">
        <f t="shared" ref="O12:O17" si="3">((N12-N11)/N11)*100</f>
        <v>44</v>
      </c>
    </row>
    <row r="13" spans="1:15" s="456" customFormat="1" ht="15">
      <c r="A13" s="759">
        <v>45352</v>
      </c>
      <c r="B13" s="766">
        <f>'10+_UNIDADES_2024'!K7</f>
        <v>976</v>
      </c>
      <c r="C13" s="767">
        <f t="shared" si="0"/>
        <v>7.3707370737073701</v>
      </c>
      <c r="E13" s="759">
        <v>45352</v>
      </c>
      <c r="F13" s="766">
        <f>'10+_UNIDADES_2024'!K8</f>
        <v>635</v>
      </c>
      <c r="G13" s="767">
        <f t="shared" si="1"/>
        <v>8.7328767123287676</v>
      </c>
      <c r="I13" s="759">
        <v>45352</v>
      </c>
      <c r="J13" s="766">
        <f>'10+_UNIDADES_2024'!K9</f>
        <v>519</v>
      </c>
      <c r="K13" s="767">
        <f t="shared" si="2"/>
        <v>22.40566037735849</v>
      </c>
      <c r="M13" s="759">
        <v>45352</v>
      </c>
      <c r="N13" s="762">
        <f>'10+_UNIDADES_2024'!K10</f>
        <v>147</v>
      </c>
      <c r="O13" s="763">
        <f t="shared" si="3"/>
        <v>-41.666666666666671</v>
      </c>
    </row>
    <row r="14" spans="1:15" s="456" customFormat="1" ht="15">
      <c r="A14" s="759">
        <v>45383</v>
      </c>
      <c r="B14" s="766">
        <f>'10+_UNIDADES_2024'!J$7</f>
        <v>1024</v>
      </c>
      <c r="C14" s="767">
        <f t="shared" si="0"/>
        <v>4.918032786885246</v>
      </c>
      <c r="E14" s="759">
        <v>45383</v>
      </c>
      <c r="F14" s="766">
        <f>'10+_UNIDADES_2024'!J$8</f>
        <v>622</v>
      </c>
      <c r="G14" s="767">
        <f t="shared" si="1"/>
        <v>-2.0472440944881889</v>
      </c>
      <c r="I14" s="759">
        <v>45383</v>
      </c>
      <c r="J14" s="766">
        <f>'10+_UNIDADES_2024'!J$9</f>
        <v>608</v>
      </c>
      <c r="K14" s="767">
        <f t="shared" si="2"/>
        <v>17.148362235067438</v>
      </c>
      <c r="M14" s="759">
        <v>45383</v>
      </c>
      <c r="N14" s="762">
        <f>'10+_UNIDADES_2024'!J$10</f>
        <v>314</v>
      </c>
      <c r="O14" s="763">
        <f t="shared" si="3"/>
        <v>113.60544217687074</v>
      </c>
    </row>
    <row r="15" spans="1:15" s="456" customFormat="1" ht="15">
      <c r="A15" s="759">
        <v>45413</v>
      </c>
      <c r="B15" s="766">
        <f>'10+_UNIDADES_2024'!I$7</f>
        <v>935</v>
      </c>
      <c r="C15" s="767">
        <f t="shared" si="0"/>
        <v>-8.69140625</v>
      </c>
      <c r="E15" s="759">
        <v>45413</v>
      </c>
      <c r="F15" s="766">
        <f>'10+_UNIDADES_2024'!I$8</f>
        <v>532</v>
      </c>
      <c r="G15" s="767">
        <f t="shared" si="1"/>
        <v>-14.469453376205788</v>
      </c>
      <c r="I15" s="759">
        <v>45413</v>
      </c>
      <c r="J15" s="766">
        <f>'10+_UNIDADES_2024'!I$9</f>
        <v>565</v>
      </c>
      <c r="K15" s="767">
        <f t="shared" si="2"/>
        <v>-7.072368421052631</v>
      </c>
      <c r="M15" s="759">
        <v>45413</v>
      </c>
      <c r="N15" s="762">
        <f>'10+_UNIDADES_2024'!I$10</f>
        <v>423</v>
      </c>
      <c r="O15" s="763">
        <f t="shared" si="3"/>
        <v>34.71337579617834</v>
      </c>
    </row>
    <row r="16" spans="1:15" s="456" customFormat="1" ht="15">
      <c r="A16" s="759">
        <v>45444</v>
      </c>
      <c r="B16" s="766">
        <f>'10+_UNIDADES_2024'!H$7</f>
        <v>767</v>
      </c>
      <c r="C16" s="767">
        <f t="shared" si="0"/>
        <v>-17.967914438502675</v>
      </c>
      <c r="E16" s="759">
        <v>45444</v>
      </c>
      <c r="F16" s="766">
        <f>'10+_UNIDADES_2024'!H$8</f>
        <v>615</v>
      </c>
      <c r="G16" s="767">
        <f t="shared" si="1"/>
        <v>15.601503759398497</v>
      </c>
      <c r="I16" s="759">
        <v>45444</v>
      </c>
      <c r="J16" s="766">
        <f>'10+_UNIDADES_2024'!H$9</f>
        <v>535</v>
      </c>
      <c r="K16" s="767">
        <f t="shared" si="2"/>
        <v>-5.3097345132743365</v>
      </c>
      <c r="M16" s="759">
        <v>45444</v>
      </c>
      <c r="N16" s="762">
        <f>'10+_UNIDADES_2024'!H$10</f>
        <v>394</v>
      </c>
      <c r="O16" s="763">
        <f t="shared" si="3"/>
        <v>-6.8557919621749415</v>
      </c>
    </row>
    <row r="17" spans="1:16" s="456" customFormat="1" ht="15">
      <c r="A17" s="759">
        <v>45474</v>
      </c>
      <c r="B17" s="766">
        <f>'10+_UNIDADES_2024'!G$7</f>
        <v>584</v>
      </c>
      <c r="C17" s="767">
        <f t="shared" si="0"/>
        <v>-23.859191655801826</v>
      </c>
      <c r="E17" s="759">
        <v>45474</v>
      </c>
      <c r="F17" s="766">
        <f>'10+_UNIDADES_2024'!G$8</f>
        <v>527</v>
      </c>
      <c r="G17" s="767">
        <f t="shared" si="1"/>
        <v>-14.308943089430896</v>
      </c>
      <c r="I17" s="759">
        <v>45474</v>
      </c>
      <c r="J17" s="766">
        <f>'10+_UNIDADES_2024'!G$9</f>
        <v>570</v>
      </c>
      <c r="K17" s="767">
        <f t="shared" si="2"/>
        <v>6.5420560747663545</v>
      </c>
      <c r="M17" s="759">
        <v>45474</v>
      </c>
      <c r="N17" s="762">
        <f>'10+_UNIDADES_2024'!G$10</f>
        <v>983</v>
      </c>
      <c r="O17" s="763">
        <f t="shared" si="3"/>
        <v>149.49238578680203</v>
      </c>
    </row>
    <row r="18" spans="1:16" s="456" customFormat="1" ht="15">
      <c r="A18" s="759">
        <v>45505</v>
      </c>
      <c r="B18" s="766">
        <f>'10+_UNIDADES_2024'!F$7</f>
        <v>474</v>
      </c>
      <c r="C18" s="767">
        <f t="shared" si="0"/>
        <v>-18.835616438356166</v>
      </c>
      <c r="E18" s="759">
        <v>45505</v>
      </c>
      <c r="F18" s="766">
        <f>'10+_UNIDADES_2024'!F$8</f>
        <v>499</v>
      </c>
      <c r="G18" s="767">
        <f t="shared" ref="G18" si="4">((F18-F17)/F17)*100</f>
        <v>-5.3130929791271351</v>
      </c>
      <c r="I18" s="759">
        <v>45505</v>
      </c>
      <c r="J18" s="766">
        <f>'10+_UNIDADES_2024'!F$9</f>
        <v>511</v>
      </c>
      <c r="K18" s="767">
        <f t="shared" ref="K18" si="5">((J18-J17)/J17)*100</f>
        <v>-10.350877192982457</v>
      </c>
      <c r="M18" s="759">
        <v>45505</v>
      </c>
      <c r="N18" s="762">
        <f>'10+_UNIDADES_2024'!F$10</f>
        <v>908</v>
      </c>
      <c r="O18" s="763">
        <f t="shared" ref="O18" si="6">((N18-N17)/N17)*100</f>
        <v>-7.6297049847405898</v>
      </c>
    </row>
    <row r="19" spans="1:16" s="456" customFormat="1" ht="15">
      <c r="A19" s="759">
        <v>45536</v>
      </c>
      <c r="B19" s="766">
        <f>'10+_UNIDADES_2024'!E$7</f>
        <v>347</v>
      </c>
      <c r="C19" s="767">
        <f t="shared" ref="C19:C21" si="7">((B19-B18)/B18)*100</f>
        <v>-26.793248945147681</v>
      </c>
      <c r="E19" s="759">
        <v>45536</v>
      </c>
      <c r="F19" s="766">
        <f>'10+_UNIDADES_2024'!E$8</f>
        <v>487</v>
      </c>
      <c r="G19" s="767">
        <f t="shared" ref="G19:G21" si="8">((F19-F18)/F18)*100</f>
        <v>-2.4048096192384771</v>
      </c>
      <c r="I19" s="759">
        <v>45536</v>
      </c>
      <c r="J19" s="766">
        <f>'10+_UNIDADES_2024'!E$9</f>
        <v>546</v>
      </c>
      <c r="K19" s="767">
        <f t="shared" ref="K19:K21" si="9">((J19-J18)/J18)*100</f>
        <v>6.8493150684931505</v>
      </c>
      <c r="M19" s="759">
        <v>45536</v>
      </c>
      <c r="N19" s="762">
        <f>'10+_UNIDADES_2024'!E$10</f>
        <v>567</v>
      </c>
      <c r="O19" s="763">
        <f t="shared" ref="O19:O21" si="10">((N19-N18)/N18)*100</f>
        <v>-37.555066079295152</v>
      </c>
    </row>
    <row r="20" spans="1:16" ht="15">
      <c r="A20" s="759">
        <v>45566</v>
      </c>
      <c r="B20" s="766">
        <f>'10+_UNIDADES_2024'!D$7</f>
        <v>389</v>
      </c>
      <c r="C20" s="767">
        <f t="shared" si="7"/>
        <v>12.103746397694524</v>
      </c>
      <c r="D20" s="456"/>
      <c r="E20" s="759">
        <v>45566</v>
      </c>
      <c r="F20" s="766">
        <f>'10+_UNIDADES_2024'!D$8</f>
        <v>464</v>
      </c>
      <c r="G20" s="767">
        <f t="shared" si="8"/>
        <v>-4.7227926078028748</v>
      </c>
      <c r="H20" s="456"/>
      <c r="I20" s="759">
        <v>45566</v>
      </c>
      <c r="J20" s="766">
        <f>'10+_UNIDADES_2024'!D$9</f>
        <v>574</v>
      </c>
      <c r="K20" s="767">
        <f t="shared" si="9"/>
        <v>5.1282051282051277</v>
      </c>
      <c r="L20" s="456"/>
      <c r="M20" s="759">
        <v>45566</v>
      </c>
      <c r="N20" s="762">
        <f>'10+_UNIDADES_2024'!D$10</f>
        <v>474</v>
      </c>
      <c r="O20" s="763">
        <f t="shared" si="10"/>
        <v>-16.402116402116402</v>
      </c>
      <c r="P20" s="456"/>
    </row>
    <row r="21" spans="1:16" ht="15">
      <c r="A21" s="605">
        <v>45597</v>
      </c>
      <c r="B21" s="673">
        <f>'10+_UNIDADES_2024'!C$7</f>
        <v>0</v>
      </c>
      <c r="C21" s="674">
        <f t="shared" si="7"/>
        <v>-100</v>
      </c>
      <c r="E21" s="605">
        <v>45597</v>
      </c>
      <c r="F21" s="673">
        <f>'10+_UNIDADES_2024'!C$8</f>
        <v>0</v>
      </c>
      <c r="G21" s="674">
        <f t="shared" si="8"/>
        <v>-100</v>
      </c>
      <c r="I21" s="605">
        <v>45597</v>
      </c>
      <c r="J21" s="673">
        <f>'10+_UNIDADES_2024'!C$9</f>
        <v>0</v>
      </c>
      <c r="K21" s="674">
        <f t="shared" si="9"/>
        <v>-100</v>
      </c>
      <c r="M21" s="605">
        <v>45597</v>
      </c>
      <c r="N21" s="666">
        <f>'10+_UNIDADES_2024'!C$10</f>
        <v>0</v>
      </c>
      <c r="O21" s="667">
        <f t="shared" si="10"/>
        <v>-100</v>
      </c>
    </row>
    <row r="22" spans="1:16" ht="15.75" thickBot="1">
      <c r="A22" s="606">
        <v>45627</v>
      </c>
      <c r="B22" s="675">
        <f>'10+_UNIDADES_2024'!B$7</f>
        <v>0</v>
      </c>
      <c r="C22" s="676" t="e">
        <f t="shared" ref="C22" si="11">((B22-B21)/B21)*100</f>
        <v>#DIV/0!</v>
      </c>
      <c r="E22" s="606">
        <v>45627</v>
      </c>
      <c r="F22" s="675">
        <f>'10+_UNIDADES_2024'!B$8</f>
        <v>0</v>
      </c>
      <c r="G22" s="676" t="e">
        <f t="shared" ref="G22" si="12">((F22-F21)/F21)*100</f>
        <v>#DIV/0!</v>
      </c>
      <c r="I22" s="606">
        <v>45627</v>
      </c>
      <c r="J22" s="675">
        <f>'10+_UNIDADES_2024'!B$9</f>
        <v>0</v>
      </c>
      <c r="K22" s="676" t="e">
        <f t="shared" ref="K22" si="13">((J22-J21)/J21)*100</f>
        <v>#DIV/0!</v>
      </c>
      <c r="M22" s="606">
        <v>45627</v>
      </c>
      <c r="N22" s="668">
        <f>'10+_UNIDADES_2024'!B$10</f>
        <v>0</v>
      </c>
      <c r="O22" s="669" t="e">
        <f t="shared" ref="O22" si="14">((N22-N21)/N21)*100</f>
        <v>#DIV/0!</v>
      </c>
    </row>
    <row r="23" spans="1:16">
      <c r="B23" s="9"/>
      <c r="C23" s="9"/>
    </row>
    <row r="24" spans="1:16" ht="15" thickBot="1">
      <c r="B24" s="9"/>
      <c r="C24" s="9"/>
    </row>
    <row r="25" spans="1:16" ht="30.75" customHeight="1" thickBot="1">
      <c r="A25" s="1071" t="str">
        <f>'10+_UNIDADES_2024'!A11</f>
        <v>Secretaria Municipal da Fazenda</v>
      </c>
      <c r="B25" s="1072"/>
      <c r="C25" s="1073"/>
      <c r="E25" s="1071" t="str">
        <f>'10+_UNIDADES_2024'!A12</f>
        <v>Companhia de Engenharia de Tráfego - CET</v>
      </c>
      <c r="F25" s="1072"/>
      <c r="G25" s="1073"/>
      <c r="I25" s="1071" t="str">
        <f>'10+_UNIDADES_2024'!A13</f>
        <v>Secretaria Executiva de Limpeza Urbana**</v>
      </c>
      <c r="J25" s="1072"/>
      <c r="K25" s="1073"/>
      <c r="M25" s="1071" t="str">
        <f>'10+_UNIDADES_2024'!A14</f>
        <v>São Paulo Transportes - SPTRANS</v>
      </c>
      <c r="N25" s="1072"/>
      <c r="O25" s="1073"/>
    </row>
    <row r="26" spans="1:16" ht="15.75" thickBot="1">
      <c r="A26" s="615" t="s">
        <v>2</v>
      </c>
      <c r="B26" s="5" t="s">
        <v>209</v>
      </c>
      <c r="C26" s="614" t="s">
        <v>210</v>
      </c>
      <c r="E26" s="613" t="s">
        <v>2</v>
      </c>
      <c r="F26" s="5" t="s">
        <v>209</v>
      </c>
      <c r="G26" s="614" t="s">
        <v>210</v>
      </c>
      <c r="I26" s="615" t="s">
        <v>2</v>
      </c>
      <c r="J26" s="5" t="s">
        <v>209</v>
      </c>
      <c r="K26" s="614" t="s">
        <v>210</v>
      </c>
      <c r="M26" s="622" t="s">
        <v>2</v>
      </c>
      <c r="N26" s="5" t="s">
        <v>209</v>
      </c>
      <c r="O26" s="614" t="s">
        <v>210</v>
      </c>
    </row>
    <row r="27" spans="1:16" ht="15">
      <c r="A27" s="603">
        <v>45292</v>
      </c>
      <c r="B27" s="105">
        <f>'10+_UNIDADES_2024'!M11</f>
        <v>354</v>
      </c>
      <c r="C27" s="621">
        <f>((B27-301)/301)*100</f>
        <v>17.607973421926911</v>
      </c>
      <c r="E27" s="603">
        <v>45292</v>
      </c>
      <c r="F27" s="105">
        <f>'10+_UNIDADES_2024'!M12</f>
        <v>328</v>
      </c>
      <c r="G27" s="621">
        <f>((F27-266)/266)*100</f>
        <v>23.308270676691727</v>
      </c>
      <c r="I27" s="603">
        <v>45292</v>
      </c>
      <c r="J27" s="105">
        <f>'10+_UNIDADES_2024'!M13</f>
        <v>379</v>
      </c>
      <c r="K27" s="621">
        <f>((J27-148)/148)*100</f>
        <v>156.08108108108107</v>
      </c>
      <c r="M27" s="603">
        <v>45292</v>
      </c>
      <c r="N27" s="105">
        <f>'10+_UNIDADES_2024'!M14</f>
        <v>180</v>
      </c>
      <c r="O27" s="621">
        <f>((N27-163)/163)*100</f>
        <v>10.429447852760736</v>
      </c>
    </row>
    <row r="28" spans="1:16" s="456" customFormat="1" ht="15">
      <c r="A28" s="759">
        <v>45323</v>
      </c>
      <c r="B28" s="762">
        <f>'10+_UNIDADES_2024'!L11</f>
        <v>388</v>
      </c>
      <c r="C28" s="763">
        <f t="shared" ref="C28:C33" si="15">((B28-B27)/B27)*100</f>
        <v>9.6045197740112993</v>
      </c>
      <c r="E28" s="759">
        <v>45323</v>
      </c>
      <c r="F28" s="762">
        <f>'10+_UNIDADES_2024'!L12</f>
        <v>245</v>
      </c>
      <c r="G28" s="763">
        <f t="shared" ref="G28:G33" si="16">((F28-F27)/F27)*100</f>
        <v>-25.304878048780488</v>
      </c>
      <c r="I28" s="759">
        <v>45323</v>
      </c>
      <c r="J28" s="762">
        <f>'10+_UNIDADES_2024'!L13</f>
        <v>334</v>
      </c>
      <c r="K28" s="763">
        <f t="shared" ref="K28:K33" si="17">((J28-J27)/J27)*100</f>
        <v>-11.87335092348285</v>
      </c>
      <c r="M28" s="759">
        <v>45323</v>
      </c>
      <c r="N28" s="762">
        <f>'10+_UNIDADES_2024'!L14</f>
        <v>213</v>
      </c>
      <c r="O28" s="763">
        <f t="shared" ref="O28:O33" si="18">((N28-N27)/N27)*100</f>
        <v>18.333333333333332</v>
      </c>
    </row>
    <row r="29" spans="1:16" s="456" customFormat="1" ht="15">
      <c r="A29" s="759">
        <v>45352</v>
      </c>
      <c r="B29" s="762">
        <f>'10+_UNIDADES_2024'!K11</f>
        <v>327</v>
      </c>
      <c r="C29" s="763">
        <f t="shared" si="15"/>
        <v>-15.721649484536082</v>
      </c>
      <c r="E29" s="759">
        <v>45352</v>
      </c>
      <c r="F29" s="762">
        <f>'10+_UNIDADES_2024'!K12</f>
        <v>249</v>
      </c>
      <c r="G29" s="763">
        <f t="shared" si="16"/>
        <v>1.6326530612244898</v>
      </c>
      <c r="I29" s="759">
        <v>45352</v>
      </c>
      <c r="J29" s="762">
        <f>'10+_UNIDADES_2024'!K13</f>
        <v>360</v>
      </c>
      <c r="K29" s="763">
        <f t="shared" si="17"/>
        <v>7.7844311377245514</v>
      </c>
      <c r="M29" s="759">
        <v>45352</v>
      </c>
      <c r="N29" s="762">
        <f>'10+_UNIDADES_2024'!K14</f>
        <v>316</v>
      </c>
      <c r="O29" s="763">
        <f t="shared" si="18"/>
        <v>48.356807511737088</v>
      </c>
    </row>
    <row r="30" spans="1:16" s="456" customFormat="1" ht="15">
      <c r="A30" s="759">
        <v>45383</v>
      </c>
      <c r="B30" s="762">
        <f>'10+_UNIDADES_2024'!J$11</f>
        <v>350</v>
      </c>
      <c r="C30" s="763">
        <f t="shared" si="15"/>
        <v>7.0336391437308867</v>
      </c>
      <c r="E30" s="759">
        <v>45383</v>
      </c>
      <c r="F30" s="762">
        <f>'10+_UNIDADES_2024'!J$12</f>
        <v>304</v>
      </c>
      <c r="G30" s="763">
        <f t="shared" si="16"/>
        <v>22.08835341365462</v>
      </c>
      <c r="I30" s="759">
        <v>45383</v>
      </c>
      <c r="J30" s="762">
        <f>'10+_UNIDADES_2024'!J$13</f>
        <v>351</v>
      </c>
      <c r="K30" s="763">
        <f t="shared" si="17"/>
        <v>-2.5</v>
      </c>
      <c r="M30" s="759">
        <v>45383</v>
      </c>
      <c r="N30" s="762">
        <f>'10+_UNIDADES_2024'!J$14</f>
        <v>329</v>
      </c>
      <c r="O30" s="763">
        <f t="shared" si="18"/>
        <v>4.1139240506329111</v>
      </c>
    </row>
    <row r="31" spans="1:16" s="456" customFormat="1" ht="15">
      <c r="A31" s="759">
        <v>45413</v>
      </c>
      <c r="B31" s="762">
        <f>'10+_UNIDADES_2024'!I$11</f>
        <v>278</v>
      </c>
      <c r="C31" s="763">
        <f t="shared" si="15"/>
        <v>-20.571428571428569</v>
      </c>
      <c r="E31" s="759">
        <v>45413</v>
      </c>
      <c r="F31" s="762">
        <f>'10+_UNIDADES_2024'!I$12</f>
        <v>257</v>
      </c>
      <c r="G31" s="763">
        <f t="shared" si="16"/>
        <v>-15.460526315789474</v>
      </c>
      <c r="I31" s="759">
        <v>45413</v>
      </c>
      <c r="J31" s="762">
        <f>'10+_UNIDADES_2024'!I$13</f>
        <v>325</v>
      </c>
      <c r="K31" s="763">
        <f t="shared" si="17"/>
        <v>-7.4074074074074066</v>
      </c>
      <c r="M31" s="759">
        <v>45413</v>
      </c>
      <c r="N31" s="762">
        <f>'10+_UNIDADES_2024'!I$14</f>
        <v>229</v>
      </c>
      <c r="O31" s="763">
        <f t="shared" si="18"/>
        <v>-30.3951367781155</v>
      </c>
    </row>
    <row r="32" spans="1:16" s="456" customFormat="1" ht="15">
      <c r="A32" s="759">
        <v>45444</v>
      </c>
      <c r="B32" s="762">
        <f>'10+_UNIDADES_2024'!H$11</f>
        <v>375</v>
      </c>
      <c r="C32" s="763">
        <f t="shared" si="15"/>
        <v>34.89208633093525</v>
      </c>
      <c r="E32" s="759">
        <v>45444</v>
      </c>
      <c r="F32" s="762">
        <f>'10+_UNIDADES_2024'!H$12</f>
        <v>280</v>
      </c>
      <c r="G32" s="763">
        <f t="shared" si="16"/>
        <v>8.9494163424124515</v>
      </c>
      <c r="I32" s="759">
        <v>45444</v>
      </c>
      <c r="J32" s="762">
        <f>'10+_UNIDADES_2024'!H$13</f>
        <v>261</v>
      </c>
      <c r="K32" s="763">
        <f t="shared" si="17"/>
        <v>-19.692307692307693</v>
      </c>
      <c r="M32" s="759">
        <v>45444</v>
      </c>
      <c r="N32" s="762">
        <f>'10+_UNIDADES_2024'!H$14</f>
        <v>247</v>
      </c>
      <c r="O32" s="763">
        <f t="shared" si="18"/>
        <v>7.860262008733625</v>
      </c>
    </row>
    <row r="33" spans="1:16" s="456" customFormat="1" ht="15">
      <c r="A33" s="759">
        <v>45474</v>
      </c>
      <c r="B33" s="762">
        <f>'10+_UNIDADES_2024'!G$11</f>
        <v>418</v>
      </c>
      <c r="C33" s="763">
        <f t="shared" si="15"/>
        <v>11.466666666666667</v>
      </c>
      <c r="E33" s="759">
        <v>45474</v>
      </c>
      <c r="F33" s="762">
        <f>'10+_UNIDADES_2024'!G$12</f>
        <v>266</v>
      </c>
      <c r="G33" s="763">
        <f t="shared" si="16"/>
        <v>-5</v>
      </c>
      <c r="I33" s="759">
        <v>45474</v>
      </c>
      <c r="J33" s="762">
        <f>'10+_UNIDADES_2024'!G$13</f>
        <v>238</v>
      </c>
      <c r="K33" s="763">
        <f t="shared" si="17"/>
        <v>-8.8122605363984672</v>
      </c>
      <c r="M33" s="759">
        <v>45474</v>
      </c>
      <c r="N33" s="762">
        <f>'10+_UNIDADES_2024'!G$14</f>
        <v>271</v>
      </c>
      <c r="O33" s="763">
        <f t="shared" si="18"/>
        <v>9.7165991902834001</v>
      </c>
    </row>
    <row r="34" spans="1:16" s="456" customFormat="1" ht="15">
      <c r="A34" s="759">
        <v>45505</v>
      </c>
      <c r="B34" s="762">
        <f>'10+_UNIDADES_2024'!F$11</f>
        <v>431</v>
      </c>
      <c r="C34" s="763">
        <f t="shared" ref="C34" si="19">((B34-B33)/B33)*100</f>
        <v>3.1100478468899522</v>
      </c>
      <c r="E34" s="759">
        <v>45505</v>
      </c>
      <c r="F34" s="762">
        <f>'10+_UNIDADES_2024'!F$12</f>
        <v>319</v>
      </c>
      <c r="G34" s="763">
        <f t="shared" ref="G34" si="20">((F34-F33)/F33)*100</f>
        <v>19.924812030075188</v>
      </c>
      <c r="I34" s="759">
        <v>45505</v>
      </c>
      <c r="J34" s="762">
        <f>'10+_UNIDADES_2024'!F$13</f>
        <v>229</v>
      </c>
      <c r="K34" s="763">
        <f t="shared" ref="K34" si="21">((J34-J33)/J33)*100</f>
        <v>-3.7815126050420167</v>
      </c>
      <c r="M34" s="759">
        <v>45505</v>
      </c>
      <c r="N34" s="762">
        <f>'10+_UNIDADES_2024'!F$14</f>
        <v>358</v>
      </c>
      <c r="O34" s="763">
        <f t="shared" ref="O34" si="22">((N34-N33)/N33)*100</f>
        <v>32.103321033210328</v>
      </c>
    </row>
    <row r="35" spans="1:16" s="456" customFormat="1" ht="15">
      <c r="A35" s="759">
        <v>45536</v>
      </c>
      <c r="B35" s="762">
        <f>'10+_UNIDADES_2024'!E$11</f>
        <v>354</v>
      </c>
      <c r="C35" s="763">
        <f t="shared" ref="C35:C37" si="23">((B35-B34)/B34)*100</f>
        <v>-17.865429234338748</v>
      </c>
      <c r="E35" s="759">
        <v>45536</v>
      </c>
      <c r="F35" s="762">
        <f>'10+_UNIDADES_2024'!E$12</f>
        <v>545</v>
      </c>
      <c r="G35" s="763">
        <f t="shared" ref="G35:G38" si="24">((F35-F34)/F34)*100</f>
        <v>70.846394984326025</v>
      </c>
      <c r="I35" s="759">
        <v>45536</v>
      </c>
      <c r="J35" s="762">
        <f>'10+_UNIDADES_2024'!E$13</f>
        <v>298</v>
      </c>
      <c r="K35" s="763">
        <f t="shared" ref="K35:K37" si="25">((J35-J34)/J34)*100</f>
        <v>30.131004366812224</v>
      </c>
      <c r="M35" s="759">
        <v>45536</v>
      </c>
      <c r="N35" s="762">
        <f>'10+_UNIDADES_2024'!E$14</f>
        <v>332</v>
      </c>
      <c r="O35" s="763">
        <f t="shared" ref="O35:O37" si="26">((N35-N34)/N34)*100</f>
        <v>-7.2625698324022352</v>
      </c>
    </row>
    <row r="36" spans="1:16" ht="15">
      <c r="A36" s="759">
        <v>45566</v>
      </c>
      <c r="B36" s="762">
        <f>'10+_UNIDADES_2024'!D$11</f>
        <v>320</v>
      </c>
      <c r="C36" s="763">
        <f t="shared" si="23"/>
        <v>-9.6045197740112993</v>
      </c>
      <c r="D36" s="456"/>
      <c r="E36" s="759">
        <v>45566</v>
      </c>
      <c r="F36" s="762">
        <f>'10+_UNIDADES_2024'!D$12</f>
        <v>384</v>
      </c>
      <c r="G36" s="763">
        <f t="shared" si="24"/>
        <v>-29.541284403669728</v>
      </c>
      <c r="H36" s="456"/>
      <c r="I36" s="759">
        <v>45566</v>
      </c>
      <c r="J36" s="762">
        <f>'10+_UNIDADES_2024'!D$13</f>
        <v>352</v>
      </c>
      <c r="K36" s="763">
        <f t="shared" si="25"/>
        <v>18.120805369127517</v>
      </c>
      <c r="L36" s="456"/>
      <c r="M36" s="759">
        <v>45566</v>
      </c>
      <c r="N36" s="762">
        <f>'10+_UNIDADES_2024'!D$14</f>
        <v>362</v>
      </c>
      <c r="O36" s="763">
        <f t="shared" si="26"/>
        <v>9.0361445783132535</v>
      </c>
      <c r="P36" s="456"/>
    </row>
    <row r="37" spans="1:16" ht="15">
      <c r="A37" s="605">
        <v>45597</v>
      </c>
      <c r="B37" s="666">
        <f>'10+_UNIDADES_2024'!C$11</f>
        <v>0</v>
      </c>
      <c r="C37" s="667">
        <f t="shared" si="23"/>
        <v>-100</v>
      </c>
      <c r="E37" s="605">
        <v>45597</v>
      </c>
      <c r="F37" s="666">
        <f>'10+_UNIDADES_2024'!C$12</f>
        <v>0</v>
      </c>
      <c r="G37" s="667">
        <f t="shared" si="24"/>
        <v>-100</v>
      </c>
      <c r="I37" s="605">
        <v>45597</v>
      </c>
      <c r="J37" s="666">
        <f>'10+_UNIDADES_2024'!C$13</f>
        <v>0</v>
      </c>
      <c r="K37" s="667">
        <f t="shared" si="25"/>
        <v>-100</v>
      </c>
      <c r="M37" s="605">
        <v>45597</v>
      </c>
      <c r="N37" s="666">
        <f>'10+_UNIDADES_2024'!C$14</f>
        <v>0</v>
      </c>
      <c r="O37" s="667">
        <f t="shared" si="26"/>
        <v>-100</v>
      </c>
    </row>
    <row r="38" spans="1:16" ht="15.75" thickBot="1">
      <c r="A38" s="606">
        <v>45627</v>
      </c>
      <c r="B38" s="668">
        <f>'10+_UNIDADES_2024'!B$11</f>
        <v>0</v>
      </c>
      <c r="C38" s="669" t="e">
        <f t="shared" ref="C38" si="27">((B38-B37)/B37)*100</f>
        <v>#DIV/0!</v>
      </c>
      <c r="E38" s="606">
        <v>45627</v>
      </c>
      <c r="F38" s="668">
        <f>'10+_UNIDADES_2024'!B$12</f>
        <v>0</v>
      </c>
      <c r="G38" s="669" t="e">
        <f t="shared" si="24"/>
        <v>#DIV/0!</v>
      </c>
      <c r="I38" s="606">
        <v>45627</v>
      </c>
      <c r="J38" s="668">
        <f>'10+_UNIDADES_2024'!B$13</f>
        <v>0</v>
      </c>
      <c r="K38" s="669" t="e">
        <f t="shared" ref="K38" si="28">((J38-J37)/J37)*100</f>
        <v>#DIV/0!</v>
      </c>
      <c r="M38" s="606">
        <v>45627</v>
      </c>
      <c r="N38" s="668">
        <f>'10+_UNIDADES_2024'!B$14</f>
        <v>0</v>
      </c>
      <c r="O38" s="669" t="e">
        <f t="shared" ref="O38" si="29">((N38-N37)/N37)*100</f>
        <v>#DIV/0!</v>
      </c>
    </row>
    <row r="39" spans="1:16">
      <c r="B39" s="9"/>
      <c r="C39" s="9"/>
    </row>
    <row r="40" spans="1:16" ht="15" thickBot="1">
      <c r="B40" s="9"/>
      <c r="C40" s="9"/>
    </row>
    <row r="41" spans="1:16" ht="30.75" customHeight="1" thickBot="1">
      <c r="A41" s="1071" t="str">
        <f>'10+_UNIDADES_2024'!A15</f>
        <v>Secretaria Municipal de Educação</v>
      </c>
      <c r="B41" s="1072"/>
      <c r="C41" s="1073"/>
      <c r="E41" s="1071" t="str">
        <f>'10+_UNIDADES_2024'!A16</f>
        <v xml:space="preserve">Agência Reguladora de Serviços Públicos do Município de São Paulo** </v>
      </c>
      <c r="F41" s="1072"/>
      <c r="G41" s="1073"/>
    </row>
    <row r="42" spans="1:16" ht="15.75" thickBot="1">
      <c r="A42" s="622" t="s">
        <v>2</v>
      </c>
      <c r="B42" s="5" t="s">
        <v>209</v>
      </c>
      <c r="C42" s="614" t="s">
        <v>210</v>
      </c>
      <c r="E42" s="615" t="s">
        <v>2</v>
      </c>
      <c r="F42" s="5" t="s">
        <v>209</v>
      </c>
      <c r="G42" s="614" t="s">
        <v>210</v>
      </c>
    </row>
    <row r="43" spans="1:16" ht="15">
      <c r="A43" s="603">
        <v>45292</v>
      </c>
      <c r="B43" s="105">
        <f>'10+_UNIDADES_2024'!M15</f>
        <v>268</v>
      </c>
      <c r="C43" s="621">
        <f>((B43-159)/159)*100</f>
        <v>68.55345911949685</v>
      </c>
      <c r="E43" s="603">
        <v>45292</v>
      </c>
      <c r="F43" s="105">
        <f>'10+_UNIDADES_2024'!M16</f>
        <v>111</v>
      </c>
      <c r="G43" s="621">
        <f>((F43-59)/59)*100</f>
        <v>88.135593220338976</v>
      </c>
    </row>
    <row r="44" spans="1:16" s="456" customFormat="1" ht="15">
      <c r="A44" s="759">
        <v>45323</v>
      </c>
      <c r="B44" s="762">
        <f>'10+_UNIDADES_2024'!L15</f>
        <v>465</v>
      </c>
      <c r="C44" s="763">
        <f t="shared" ref="C44:C49" si="30">((B44-B43)/B43)*100</f>
        <v>73.507462686567166</v>
      </c>
      <c r="E44" s="759">
        <v>45323</v>
      </c>
      <c r="F44" s="762">
        <f>'10+_UNIDADES_2024'!L16</f>
        <v>116</v>
      </c>
      <c r="G44" s="763">
        <f t="shared" ref="G44:G49" si="31">((F44-F43)/F43)*100</f>
        <v>4.5045045045045047</v>
      </c>
    </row>
    <row r="45" spans="1:16" s="456" customFormat="1" ht="15">
      <c r="A45" s="759">
        <v>45352</v>
      </c>
      <c r="B45" s="762">
        <f>'10+_UNIDADES_2024'!K15</f>
        <v>436</v>
      </c>
      <c r="C45" s="763">
        <f t="shared" si="30"/>
        <v>-6.236559139784946</v>
      </c>
      <c r="E45" s="759">
        <v>45352</v>
      </c>
      <c r="F45" s="762">
        <f>'10+_UNIDADES_2024'!K16</f>
        <v>134</v>
      </c>
      <c r="G45" s="763">
        <f t="shared" si="31"/>
        <v>15.517241379310345</v>
      </c>
    </row>
    <row r="46" spans="1:16" s="456" customFormat="1" ht="15">
      <c r="A46" s="759">
        <v>45383</v>
      </c>
      <c r="B46" s="762">
        <f>'10+_UNIDADES_2024'!J$15</f>
        <v>306</v>
      </c>
      <c r="C46" s="763">
        <f t="shared" si="30"/>
        <v>-29.816513761467888</v>
      </c>
      <c r="E46" s="759">
        <v>45383</v>
      </c>
      <c r="F46" s="762">
        <f>'10+_UNIDADES_2024'!J$16</f>
        <v>147</v>
      </c>
      <c r="G46" s="763">
        <f t="shared" si="31"/>
        <v>9.7014925373134329</v>
      </c>
    </row>
    <row r="47" spans="1:16" s="456" customFormat="1" ht="15">
      <c r="A47" s="759">
        <v>45413</v>
      </c>
      <c r="B47" s="762">
        <f>'10+_UNIDADES_2024'!I$15</f>
        <v>226</v>
      </c>
      <c r="C47" s="763">
        <f t="shared" si="30"/>
        <v>-26.143790849673206</v>
      </c>
      <c r="E47" s="759">
        <v>45413</v>
      </c>
      <c r="F47" s="762">
        <f>'10+_UNIDADES_2024'!I$16</f>
        <v>148</v>
      </c>
      <c r="G47" s="763">
        <f t="shared" si="31"/>
        <v>0.68027210884353739</v>
      </c>
    </row>
    <row r="48" spans="1:16" s="456" customFormat="1" ht="15">
      <c r="A48" s="759">
        <v>45444</v>
      </c>
      <c r="B48" s="762">
        <f>'10+_UNIDADES_2024'!H$15</f>
        <v>257</v>
      </c>
      <c r="C48" s="763">
        <f t="shared" si="30"/>
        <v>13.716814159292035</v>
      </c>
      <c r="E48" s="759">
        <v>45444</v>
      </c>
      <c r="F48" s="762">
        <f>'10+_UNIDADES_2024'!H$16</f>
        <v>125</v>
      </c>
      <c r="G48" s="763">
        <f t="shared" si="31"/>
        <v>-15.54054054054054</v>
      </c>
    </row>
    <row r="49" spans="1:8" s="456" customFormat="1" ht="15">
      <c r="A49" s="759">
        <v>45474</v>
      </c>
      <c r="B49" s="762">
        <f>'10+_UNIDADES_2024'!G$15</f>
        <v>181</v>
      </c>
      <c r="C49" s="763">
        <f t="shared" si="30"/>
        <v>-29.571984435797667</v>
      </c>
      <c r="E49" s="759">
        <v>45474</v>
      </c>
      <c r="F49" s="762">
        <f>'10+_UNIDADES_2024'!G$16</f>
        <v>126</v>
      </c>
      <c r="G49" s="763">
        <f t="shared" si="31"/>
        <v>0.8</v>
      </c>
    </row>
    <row r="50" spans="1:8" s="456" customFormat="1" ht="15">
      <c r="A50" s="759">
        <v>45505</v>
      </c>
      <c r="B50" s="762">
        <f>'10+_UNIDADES_2024'!F$15</f>
        <v>206</v>
      </c>
      <c r="C50" s="763">
        <f t="shared" ref="C50" si="32">((B50-B49)/B49)*100</f>
        <v>13.812154696132598</v>
      </c>
      <c r="E50" s="759">
        <v>45505</v>
      </c>
      <c r="F50" s="762">
        <f>'10+_UNIDADES_2024'!F$16</f>
        <v>130</v>
      </c>
      <c r="G50" s="763">
        <f t="shared" ref="G50" si="33">((F50-F49)/F49)*100</f>
        <v>3.1746031746031744</v>
      </c>
    </row>
    <row r="51" spans="1:8" s="456" customFormat="1" ht="15">
      <c r="A51" s="759">
        <v>45536</v>
      </c>
      <c r="B51" s="762">
        <f>'10+_UNIDADES_2024'!E$15</f>
        <v>181</v>
      </c>
      <c r="C51" s="763">
        <f t="shared" ref="C51:C53" si="34">((B51-B50)/B50)*100</f>
        <v>-12.135922330097088</v>
      </c>
      <c r="E51" s="759">
        <v>45536</v>
      </c>
      <c r="F51" s="762">
        <f>'10+_UNIDADES_2024'!E$16</f>
        <v>97</v>
      </c>
      <c r="G51" s="763">
        <f t="shared" ref="G51:G53" si="35">((F51-F50)/F50)*100</f>
        <v>-25.384615384615383</v>
      </c>
    </row>
    <row r="52" spans="1:8" ht="15">
      <c r="A52" s="759">
        <v>45566</v>
      </c>
      <c r="B52" s="762">
        <f>'10+_UNIDADES_2024'!D$15</f>
        <v>173</v>
      </c>
      <c r="C52" s="763">
        <f t="shared" si="34"/>
        <v>-4.4198895027624303</v>
      </c>
      <c r="D52" s="456"/>
      <c r="E52" s="759">
        <v>45566</v>
      </c>
      <c r="F52" s="762">
        <f>'10+_UNIDADES_2024'!D$16</f>
        <v>171</v>
      </c>
      <c r="G52" s="763">
        <f t="shared" si="35"/>
        <v>76.288659793814432</v>
      </c>
      <c r="H52" s="456"/>
    </row>
    <row r="53" spans="1:8" ht="15">
      <c r="A53" s="605">
        <v>45597</v>
      </c>
      <c r="B53" s="666">
        <f>'10+_UNIDADES_2024'!C$15</f>
        <v>0</v>
      </c>
      <c r="C53" s="667">
        <f t="shared" si="34"/>
        <v>-100</v>
      </c>
      <c r="E53" s="605">
        <v>45597</v>
      </c>
      <c r="F53" s="666">
        <f>'10+_UNIDADES_2024'!C$16</f>
        <v>0</v>
      </c>
      <c r="G53" s="667">
        <f t="shared" si="35"/>
        <v>-100</v>
      </c>
    </row>
    <row r="54" spans="1:8" ht="15.75" thickBot="1">
      <c r="A54" s="606">
        <v>45627</v>
      </c>
      <c r="B54" s="668">
        <f>'10+_UNIDADES_2024'!B$15</f>
        <v>0</v>
      </c>
      <c r="C54" s="669" t="e">
        <f t="shared" ref="C54" si="36">((B54-B53)/B53)*100</f>
        <v>#DIV/0!</v>
      </c>
      <c r="E54" s="606">
        <v>45627</v>
      </c>
      <c r="F54" s="668">
        <f>'10+_UNIDADES_2024'!B$16</f>
        <v>0</v>
      </c>
      <c r="G54" s="669" t="e">
        <f t="shared" ref="G54" si="37">((F54-F53)/F53)*100</f>
        <v>#DIV/0!</v>
      </c>
    </row>
    <row r="55" spans="1:8">
      <c r="B55" s="9"/>
      <c r="C55" s="9"/>
    </row>
    <row r="56" spans="1:8">
      <c r="B56" s="9"/>
      <c r="C56" s="9"/>
    </row>
    <row r="57" spans="1:8">
      <c r="B57" s="9"/>
      <c r="C57" s="9"/>
    </row>
    <row r="58" spans="1:8">
      <c r="B58" s="9"/>
      <c r="C58" s="9"/>
    </row>
    <row r="59" spans="1:8">
      <c r="B59" s="9"/>
      <c r="C59" s="9"/>
    </row>
    <row r="60" spans="1:8" ht="15">
      <c r="A60" s="1"/>
    </row>
  </sheetData>
  <mergeCells count="10">
    <mergeCell ref="M9:O9"/>
    <mergeCell ref="A25:C25"/>
    <mergeCell ref="E25:G25"/>
    <mergeCell ref="I25:K25"/>
    <mergeCell ref="M25:O25"/>
    <mergeCell ref="A41:C41"/>
    <mergeCell ref="E41:G41"/>
    <mergeCell ref="A9:C9"/>
    <mergeCell ref="E9:G9"/>
    <mergeCell ref="I9:K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R25"/>
  <sheetViews>
    <sheetView zoomScaleNormal="100" workbookViewId="0"/>
  </sheetViews>
  <sheetFormatPr defaultColWidth="5.5703125" defaultRowHeight="14.25"/>
  <cols>
    <col min="1" max="1" width="52.42578125" style="9" customWidth="1"/>
    <col min="2" max="2" width="7.7109375" style="97" bestFit="1" customWidth="1"/>
    <col min="3" max="4" width="7.5703125" style="97" bestFit="1" customWidth="1"/>
    <col min="5" max="5" width="7.5703125" style="97" customWidth="1"/>
    <col min="6" max="6" width="9.140625" style="97" customWidth="1"/>
    <col min="7" max="7" width="3" style="9" customWidth="1"/>
    <col min="8" max="17" width="9.140625" style="9" customWidth="1"/>
    <col min="18" max="18" width="15.42578125" style="9" customWidth="1"/>
    <col min="19" max="222" width="9.140625" style="9" customWidth="1"/>
    <col min="223" max="223" width="58.28515625" style="9" customWidth="1"/>
    <col min="224" max="224" width="3.7109375" style="9" bestFit="1" customWidth="1"/>
    <col min="225" max="225" width="5.5703125" style="9" bestFit="1" customWidth="1"/>
    <col min="226" max="226" width="5.5703125" style="9" customWidth="1"/>
    <col min="227" max="16384" width="5.5703125" style="9"/>
  </cols>
  <sheetData>
    <row r="1" spans="1:18" ht="15">
      <c r="A1" s="1" t="s">
        <v>0</v>
      </c>
      <c r="B1" s="126"/>
      <c r="C1" s="126"/>
      <c r="D1" s="126"/>
      <c r="E1" s="126"/>
    </row>
    <row r="2" spans="1:18" ht="15">
      <c r="A2" s="1" t="s">
        <v>1</v>
      </c>
      <c r="B2" s="6"/>
      <c r="C2" s="6"/>
      <c r="D2" s="6"/>
      <c r="E2" s="6"/>
    </row>
    <row r="3" spans="1:18" ht="15">
      <c r="A3" s="1"/>
      <c r="B3" s="6"/>
      <c r="C3" s="6"/>
      <c r="D3" s="6"/>
      <c r="E3" s="6"/>
    </row>
    <row r="4" spans="1:18" ht="15">
      <c r="A4" s="1" t="s">
        <v>493</v>
      </c>
      <c r="B4" s="6"/>
      <c r="C4" s="6"/>
      <c r="D4" s="6"/>
      <c r="E4" s="6"/>
    </row>
    <row r="5" spans="1:18" ht="15" thickBot="1"/>
    <row r="6" spans="1:18" ht="15.75" thickBot="1">
      <c r="A6" s="128" t="s">
        <v>204</v>
      </c>
      <c r="B6" s="20">
        <v>45566</v>
      </c>
      <c r="C6" s="18">
        <v>45536</v>
      </c>
      <c r="D6" s="55">
        <v>45505</v>
      </c>
      <c r="E6" s="121" t="s">
        <v>5</v>
      </c>
      <c r="F6" s="156" t="s">
        <v>6</v>
      </c>
    </row>
    <row r="7" spans="1:18" ht="14.25" customHeight="1" thickBot="1">
      <c r="A7" s="132" t="s">
        <v>143</v>
      </c>
      <c r="B7" s="25">
        <v>474</v>
      </c>
      <c r="C7" s="25">
        <v>567</v>
      </c>
      <c r="D7" s="25">
        <v>908</v>
      </c>
      <c r="E7" s="159">
        <f>SUM(B7:D7)</f>
        <v>1949</v>
      </c>
      <c r="F7" s="160">
        <f>AVERAGE(B7:D7)</f>
        <v>649.66666666666663</v>
      </c>
      <c r="R7" s="96"/>
    </row>
    <row r="8" spans="1:18" ht="15" customHeight="1" thickBot="1">
      <c r="A8" s="137" t="s">
        <v>226</v>
      </c>
      <c r="B8" s="27">
        <v>574</v>
      </c>
      <c r="C8" s="27">
        <v>546</v>
      </c>
      <c r="D8" s="27">
        <v>511</v>
      </c>
      <c r="E8" s="32">
        <f t="shared" ref="E8:E16" si="0">SUM(B8:D8)</f>
        <v>1631</v>
      </c>
      <c r="F8" s="134">
        <f t="shared" ref="F8:F17" si="1">AVERAGE(B8:D8)</f>
        <v>543.66666666666663</v>
      </c>
      <c r="R8" s="96"/>
    </row>
    <row r="9" spans="1:18" ht="15.75" thickBot="1">
      <c r="A9" s="137" t="s">
        <v>227</v>
      </c>
      <c r="B9" s="37">
        <v>464</v>
      </c>
      <c r="C9" s="37">
        <v>487</v>
      </c>
      <c r="D9" s="37">
        <v>499</v>
      </c>
      <c r="E9" s="32">
        <f t="shared" si="0"/>
        <v>1450</v>
      </c>
      <c r="F9" s="134">
        <f t="shared" si="1"/>
        <v>483.33333333333331</v>
      </c>
      <c r="R9" s="96"/>
    </row>
    <row r="10" spans="1:18" ht="15.75" thickBot="1">
      <c r="A10" s="137" t="s">
        <v>213</v>
      </c>
      <c r="B10" s="37">
        <v>384</v>
      </c>
      <c r="C10" s="37">
        <v>545</v>
      </c>
      <c r="D10" s="37">
        <v>319</v>
      </c>
      <c r="E10" s="32">
        <f t="shared" si="0"/>
        <v>1248</v>
      </c>
      <c r="F10" s="134">
        <f t="shared" si="1"/>
        <v>416</v>
      </c>
      <c r="R10" s="96"/>
    </row>
    <row r="11" spans="1:18" ht="15.75" thickBot="1">
      <c r="A11" s="137" t="s">
        <v>228</v>
      </c>
      <c r="B11" s="37">
        <v>389</v>
      </c>
      <c r="C11" s="37">
        <v>347</v>
      </c>
      <c r="D11" s="37">
        <v>474</v>
      </c>
      <c r="E11" s="32">
        <f t="shared" si="0"/>
        <v>1210</v>
      </c>
      <c r="F11" s="134">
        <f t="shared" si="1"/>
        <v>403.33333333333331</v>
      </c>
      <c r="R11" s="96"/>
    </row>
    <row r="12" spans="1:18" ht="15" customHeight="1" thickBot="1">
      <c r="A12" s="137" t="s">
        <v>224</v>
      </c>
      <c r="B12" s="37">
        <v>320</v>
      </c>
      <c r="C12" s="37">
        <v>354</v>
      </c>
      <c r="D12" s="37">
        <v>431</v>
      </c>
      <c r="E12" s="32">
        <f t="shared" si="0"/>
        <v>1105</v>
      </c>
      <c r="F12" s="134">
        <f t="shared" si="1"/>
        <v>368.33333333333331</v>
      </c>
      <c r="R12" s="96"/>
    </row>
    <row r="13" spans="1:18" ht="15.75" thickBot="1">
      <c r="A13" s="137" t="s">
        <v>219</v>
      </c>
      <c r="B13" s="37">
        <v>362</v>
      </c>
      <c r="C13" s="37">
        <v>332</v>
      </c>
      <c r="D13" s="37">
        <v>358</v>
      </c>
      <c r="E13" s="32">
        <f t="shared" si="0"/>
        <v>1052</v>
      </c>
      <c r="F13" s="134">
        <f t="shared" si="1"/>
        <v>350.66666666666669</v>
      </c>
      <c r="R13" s="96"/>
    </row>
    <row r="14" spans="1:18" ht="15.75" thickBot="1">
      <c r="A14" s="137" t="s">
        <v>223</v>
      </c>
      <c r="B14" s="37">
        <v>352</v>
      </c>
      <c r="C14" s="37">
        <v>298</v>
      </c>
      <c r="D14" s="37">
        <v>229</v>
      </c>
      <c r="E14" s="32">
        <f t="shared" si="0"/>
        <v>879</v>
      </c>
      <c r="F14" s="134">
        <f t="shared" si="1"/>
        <v>293</v>
      </c>
      <c r="R14" s="96"/>
    </row>
    <row r="15" spans="1:18" ht="15.75" thickBot="1">
      <c r="A15" s="137" t="s">
        <v>232</v>
      </c>
      <c r="B15" s="37">
        <v>173</v>
      </c>
      <c r="C15" s="37">
        <v>181</v>
      </c>
      <c r="D15" s="37">
        <v>206</v>
      </c>
      <c r="E15" s="32">
        <f t="shared" si="0"/>
        <v>560</v>
      </c>
      <c r="F15" s="134">
        <f t="shared" si="1"/>
        <v>186.66666666666666</v>
      </c>
      <c r="R15" s="96"/>
    </row>
    <row r="16" spans="1:18" ht="15.75" thickBot="1">
      <c r="A16" s="137" t="s">
        <v>211</v>
      </c>
      <c r="B16" s="37">
        <v>171</v>
      </c>
      <c r="C16" s="37">
        <v>97</v>
      </c>
      <c r="D16" s="37">
        <v>130</v>
      </c>
      <c r="E16" s="161">
        <f t="shared" si="0"/>
        <v>398</v>
      </c>
      <c r="F16" s="162">
        <f t="shared" si="1"/>
        <v>132.66666666666666</v>
      </c>
      <c r="R16" s="96"/>
    </row>
    <row r="17" spans="1:7" ht="15.75" customHeight="1" thickBot="1">
      <c r="A17" s="92" t="s">
        <v>5</v>
      </c>
      <c r="B17" s="53">
        <f>SUM(B7:B16)</f>
        <v>3663</v>
      </c>
      <c r="C17" s="158">
        <f>SUM(C7:C16)</f>
        <v>3754</v>
      </c>
      <c r="D17" s="54">
        <f>SUM(D7:D16)</f>
        <v>4065</v>
      </c>
      <c r="E17" s="148">
        <f>SUM(E7:E16)</f>
        <v>11482</v>
      </c>
      <c r="F17" s="163">
        <f t="shared" si="1"/>
        <v>3827.3333333333335</v>
      </c>
    </row>
    <row r="18" spans="1:7" ht="15">
      <c r="A18" s="164"/>
      <c r="B18" s="6"/>
      <c r="C18" s="6"/>
      <c r="D18" s="6"/>
      <c r="E18" s="6"/>
    </row>
    <row r="19" spans="1:7" ht="57" customHeight="1">
      <c r="A19" s="93"/>
      <c r="B19" s="165"/>
      <c r="C19" s="165"/>
      <c r="D19" s="165"/>
      <c r="E19" s="165"/>
      <c r="F19" s="1057"/>
      <c r="G19" s="1057"/>
    </row>
    <row r="20" spans="1:7">
      <c r="A20" s="94"/>
      <c r="B20" s="166"/>
      <c r="C20" s="166"/>
      <c r="D20" s="166"/>
      <c r="E20" s="166"/>
    </row>
    <row r="21" spans="1:7" ht="82.5" customHeight="1">
      <c r="A21" s="93"/>
      <c r="B21" s="165"/>
      <c r="C21" s="165"/>
      <c r="D21" s="165"/>
      <c r="E21" s="165"/>
      <c r="F21" s="1057"/>
      <c r="G21" s="1057"/>
    </row>
    <row r="22" spans="1:7">
      <c r="A22" s="93"/>
      <c r="B22" s="165"/>
      <c r="C22" s="165"/>
      <c r="D22" s="165"/>
      <c r="E22" s="165"/>
    </row>
    <row r="23" spans="1:7" ht="66.75" customHeight="1">
      <c r="A23" s="93"/>
      <c r="B23" s="165"/>
      <c r="C23" s="165"/>
      <c r="D23" s="165"/>
      <c r="E23" s="165"/>
      <c r="F23" s="1057"/>
      <c r="G23" s="1057"/>
    </row>
    <row r="24" spans="1:7">
      <c r="A24" s="94"/>
      <c r="B24" s="166"/>
      <c r="C24" s="166"/>
      <c r="D24" s="166"/>
      <c r="E24" s="166"/>
    </row>
    <row r="25" spans="1:7">
      <c r="A25" s="93"/>
      <c r="B25" s="165"/>
      <c r="C25" s="165"/>
      <c r="D25" s="165"/>
      <c r="E25" s="165"/>
    </row>
  </sheetData>
  <mergeCells count="3">
    <mergeCell ref="F19:G19"/>
    <mergeCell ref="F21:G21"/>
    <mergeCell ref="F23:G23"/>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E41"/>
  <sheetViews>
    <sheetView zoomScaleNormal="100" workbookViewId="0"/>
  </sheetViews>
  <sheetFormatPr defaultColWidth="5.5703125" defaultRowHeight="14.25"/>
  <cols>
    <col min="1" max="1" width="58.28515625" style="9" customWidth="1"/>
    <col min="2" max="2" width="8.140625" style="97" customWidth="1"/>
    <col min="3" max="16" width="9.140625" style="9" customWidth="1"/>
    <col min="17" max="21" width="9.140625" style="84" customWidth="1"/>
    <col min="22" max="22" width="12" style="84" customWidth="1"/>
    <col min="23" max="23" width="9.140625" style="84" customWidth="1"/>
    <col min="24" max="24" width="12.85546875" style="84" customWidth="1"/>
    <col min="25" max="25" width="20.28515625" style="84" bestFit="1" customWidth="1"/>
    <col min="26" max="26" width="24.28515625" style="84" hidden="1" customWidth="1"/>
    <col min="27" max="27" width="9.140625" style="84"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81" t="s">
        <v>0</v>
      </c>
    </row>
    <row r="2" spans="1:15" ht="15">
      <c r="A2" s="1" t="s">
        <v>1</v>
      </c>
      <c r="C2" s="84"/>
      <c r="D2" s="84"/>
      <c r="E2" s="84"/>
      <c r="F2" s="84"/>
      <c r="G2" s="84"/>
      <c r="H2" s="84"/>
      <c r="I2" s="84"/>
      <c r="J2" s="84"/>
      <c r="K2" s="84"/>
      <c r="L2" s="84"/>
      <c r="M2" s="84"/>
      <c r="N2" s="84"/>
      <c r="O2" s="84"/>
    </row>
    <row r="3" spans="1:15" ht="15">
      <c r="A3" s="1"/>
      <c r="C3" s="84"/>
      <c r="D3" s="84"/>
      <c r="E3" s="84"/>
      <c r="F3" s="84"/>
      <c r="G3" s="84"/>
      <c r="H3" s="84"/>
      <c r="I3" s="84"/>
      <c r="J3" s="84"/>
      <c r="K3" s="84"/>
      <c r="L3" s="84"/>
      <c r="M3" s="84"/>
      <c r="N3" s="84"/>
      <c r="O3" s="84"/>
    </row>
    <row r="4" spans="1:15" ht="15">
      <c r="A4" s="1" t="s">
        <v>543</v>
      </c>
      <c r="C4" s="84"/>
      <c r="D4" s="84"/>
      <c r="E4" s="84"/>
      <c r="F4" s="84"/>
      <c r="G4" s="84"/>
      <c r="H4" s="84"/>
      <c r="I4" s="84"/>
      <c r="J4" s="84"/>
      <c r="K4" s="84"/>
      <c r="L4" s="84"/>
      <c r="M4" s="84"/>
      <c r="N4" s="84"/>
      <c r="O4" s="84"/>
    </row>
    <row r="5" spans="1:15" ht="15" thickBot="1">
      <c r="C5" s="84"/>
      <c r="D5" s="84"/>
      <c r="E5" s="84"/>
      <c r="F5" s="84"/>
      <c r="G5" s="84"/>
      <c r="H5" s="84"/>
      <c r="I5" s="84"/>
      <c r="J5" s="84"/>
      <c r="K5" s="84"/>
      <c r="L5" s="84"/>
      <c r="M5" s="84"/>
      <c r="N5" s="84"/>
      <c r="O5" s="84"/>
    </row>
    <row r="6" spans="1:15" ht="15.75" thickBot="1">
      <c r="A6" s="188" t="s">
        <v>204</v>
      </c>
      <c r="B6" s="922">
        <v>45566</v>
      </c>
      <c r="C6" s="84"/>
      <c r="D6" s="84"/>
      <c r="E6" s="84"/>
      <c r="F6" s="84"/>
      <c r="G6" s="84"/>
      <c r="H6" s="84"/>
      <c r="I6" s="84"/>
      <c r="J6" s="84"/>
      <c r="K6" s="84"/>
      <c r="L6" s="84"/>
      <c r="M6" s="84"/>
      <c r="N6" s="84"/>
      <c r="O6" s="84"/>
    </row>
    <row r="7" spans="1:15">
      <c r="A7" s="966" t="s">
        <v>226</v>
      </c>
      <c r="B7" s="968">
        <v>574</v>
      </c>
      <c r="C7" s="84"/>
      <c r="D7" s="84"/>
      <c r="E7" s="84"/>
      <c r="F7" s="84"/>
      <c r="G7" s="84"/>
      <c r="H7" s="84"/>
      <c r="I7" s="84"/>
      <c r="J7" s="84"/>
      <c r="K7" s="84"/>
      <c r="L7" s="84"/>
      <c r="M7" s="84"/>
      <c r="N7" s="84"/>
      <c r="O7" s="84"/>
    </row>
    <row r="8" spans="1:15">
      <c r="A8" s="967" t="s">
        <v>143</v>
      </c>
      <c r="B8" s="969">
        <v>474</v>
      </c>
      <c r="C8" s="84"/>
      <c r="D8" s="84"/>
      <c r="E8" s="84"/>
      <c r="F8" s="84"/>
      <c r="G8" s="84"/>
      <c r="H8" s="84"/>
      <c r="I8" s="84"/>
      <c r="J8" s="84"/>
      <c r="K8" s="84"/>
      <c r="L8" s="84"/>
      <c r="M8" s="84"/>
      <c r="N8" s="84"/>
      <c r="O8" s="84"/>
    </row>
    <row r="9" spans="1:15" ht="15" customHeight="1">
      <c r="A9" s="967" t="s">
        <v>227</v>
      </c>
      <c r="B9" s="970">
        <v>464</v>
      </c>
      <c r="C9" s="84"/>
      <c r="D9" s="84"/>
      <c r="E9" s="84"/>
      <c r="F9" s="84"/>
      <c r="G9" s="84"/>
      <c r="H9" s="84"/>
      <c r="I9" s="84"/>
      <c r="J9" s="84"/>
      <c r="K9" s="84"/>
      <c r="L9" s="84"/>
      <c r="M9" s="84"/>
      <c r="N9" s="84"/>
      <c r="O9" s="84"/>
    </row>
    <row r="10" spans="1:15">
      <c r="A10" s="967" t="s">
        <v>228</v>
      </c>
      <c r="B10" s="970">
        <v>389</v>
      </c>
      <c r="C10" s="84"/>
      <c r="D10" s="84"/>
      <c r="E10" s="84"/>
      <c r="F10" s="84"/>
      <c r="G10" s="84"/>
      <c r="H10" s="84"/>
      <c r="I10" s="84"/>
      <c r="J10" s="84"/>
      <c r="K10" s="84"/>
      <c r="L10" s="84"/>
      <c r="M10" s="84"/>
      <c r="N10" s="84"/>
      <c r="O10" s="84"/>
    </row>
    <row r="11" spans="1:15">
      <c r="A11" s="967" t="s">
        <v>213</v>
      </c>
      <c r="B11" s="970">
        <v>384</v>
      </c>
      <c r="C11" s="84"/>
      <c r="D11" s="84"/>
      <c r="E11" s="84"/>
      <c r="F11" s="84"/>
      <c r="G11" s="84"/>
      <c r="H11" s="84"/>
      <c r="I11" s="84"/>
      <c r="J11" s="84"/>
      <c r="K11" s="84"/>
      <c r="L11" s="84"/>
      <c r="M11" s="84"/>
      <c r="N11" s="84"/>
      <c r="O11" s="84"/>
    </row>
    <row r="12" spans="1:15">
      <c r="A12" s="967" t="s">
        <v>219</v>
      </c>
      <c r="B12" s="970">
        <v>362</v>
      </c>
      <c r="C12" s="84"/>
      <c r="D12" s="84"/>
      <c r="E12" s="84"/>
      <c r="F12" s="84"/>
      <c r="G12" s="84"/>
      <c r="H12" s="84"/>
      <c r="I12" s="84"/>
      <c r="J12" s="84"/>
      <c r="K12" s="84"/>
      <c r="L12" s="84"/>
      <c r="M12" s="84"/>
      <c r="N12" s="84"/>
      <c r="O12" s="84"/>
    </row>
    <row r="13" spans="1:15" ht="15" customHeight="1">
      <c r="A13" s="967" t="s">
        <v>223</v>
      </c>
      <c r="B13" s="970">
        <v>352</v>
      </c>
      <c r="C13" s="84"/>
      <c r="D13" s="84"/>
      <c r="E13" s="84"/>
      <c r="F13" s="84"/>
      <c r="G13" s="84"/>
      <c r="H13" s="84"/>
      <c r="I13" s="84"/>
      <c r="J13" s="84"/>
      <c r="K13" s="84"/>
      <c r="L13" s="84"/>
      <c r="M13" s="84"/>
      <c r="N13" s="84"/>
      <c r="O13" s="84"/>
    </row>
    <row r="14" spans="1:15">
      <c r="A14" s="967" t="s">
        <v>224</v>
      </c>
      <c r="B14" s="970">
        <v>320</v>
      </c>
      <c r="C14" s="84"/>
      <c r="D14" s="84"/>
      <c r="E14" s="84"/>
      <c r="F14" s="84"/>
      <c r="G14" s="84"/>
      <c r="H14" s="84"/>
      <c r="I14" s="84"/>
      <c r="J14" s="84"/>
      <c r="K14" s="84"/>
      <c r="L14" s="84"/>
      <c r="M14" s="84"/>
      <c r="N14" s="84"/>
      <c r="O14" s="84"/>
    </row>
    <row r="15" spans="1:15">
      <c r="A15" s="967" t="s">
        <v>232</v>
      </c>
      <c r="B15" s="970">
        <v>173</v>
      </c>
      <c r="C15" s="84"/>
      <c r="D15" s="84"/>
      <c r="E15" s="84"/>
      <c r="F15" s="84"/>
      <c r="G15" s="84"/>
      <c r="H15" s="84"/>
      <c r="I15" s="84"/>
      <c r="J15" s="84"/>
      <c r="K15" s="84"/>
      <c r="L15" s="84"/>
      <c r="M15" s="84"/>
      <c r="N15" s="84"/>
      <c r="O15" s="84"/>
    </row>
    <row r="16" spans="1:15" ht="15" thickBot="1">
      <c r="A16" s="967" t="s">
        <v>211</v>
      </c>
      <c r="B16" s="970">
        <v>171</v>
      </c>
      <c r="C16" s="84"/>
      <c r="D16" s="84"/>
      <c r="E16" s="84"/>
      <c r="F16" s="84"/>
      <c r="G16" s="84"/>
      <c r="H16" s="84"/>
      <c r="I16" s="84"/>
      <c r="J16" s="84"/>
      <c r="K16" s="84"/>
      <c r="L16" s="84"/>
      <c r="M16" s="84"/>
      <c r="N16" s="84"/>
      <c r="O16" s="84"/>
    </row>
    <row r="17" spans="1:31" ht="15.75" thickBot="1">
      <c r="A17" s="880" t="s">
        <v>5</v>
      </c>
      <c r="B17" s="827">
        <f>SUM(B7:B16)</f>
        <v>3663</v>
      </c>
      <c r="C17" s="84"/>
      <c r="D17" s="84"/>
      <c r="E17" s="84"/>
      <c r="F17" s="84"/>
      <c r="G17" s="84"/>
      <c r="H17" s="84"/>
      <c r="I17" s="84"/>
      <c r="J17" s="84"/>
      <c r="K17" s="84"/>
      <c r="L17" s="84"/>
      <c r="M17" s="84"/>
      <c r="N17" s="84"/>
      <c r="O17" s="84"/>
    </row>
    <row r="18" spans="1:31" s="463" customFormat="1" ht="15">
      <c r="A18" s="490"/>
      <c r="B18" s="491"/>
    </row>
    <row r="19" spans="1:31" s="463" customFormat="1">
      <c r="A19" s="468" t="s">
        <v>277</v>
      </c>
      <c r="B19" s="965"/>
      <c r="C19" s="456"/>
      <c r="D19" s="456"/>
      <c r="E19" s="456"/>
      <c r="F19" s="456"/>
      <c r="G19" s="456"/>
      <c r="H19" s="456"/>
      <c r="I19" s="456"/>
      <c r="J19" s="456"/>
      <c r="K19" s="456"/>
      <c r="L19" s="456"/>
      <c r="M19" s="456"/>
      <c r="N19" s="456"/>
      <c r="O19" s="456"/>
    </row>
    <row r="20" spans="1:31" s="463" customFormat="1" ht="15.75" customHeight="1">
      <c r="A20" s="825"/>
      <c r="B20" s="826"/>
      <c r="C20" s="456"/>
      <c r="D20" s="456"/>
      <c r="E20" s="456"/>
      <c r="F20" s="456"/>
      <c r="G20" s="456"/>
      <c r="H20" s="456"/>
      <c r="I20" s="456"/>
      <c r="J20" s="456"/>
      <c r="K20" s="456"/>
      <c r="L20" s="456"/>
      <c r="M20" s="456"/>
      <c r="N20" s="456"/>
      <c r="O20" s="456"/>
      <c r="P20" s="456"/>
      <c r="Q20" s="456"/>
      <c r="R20" s="456"/>
      <c r="S20" s="456"/>
    </row>
    <row r="21" spans="1:31" s="463" customFormat="1">
      <c r="A21" s="468"/>
      <c r="B21" s="486"/>
      <c r="N21" s="456"/>
      <c r="O21" s="456"/>
      <c r="P21" s="456"/>
      <c r="Q21" s="456"/>
      <c r="R21" s="456"/>
      <c r="S21" s="456"/>
    </row>
    <row r="22" spans="1:31" s="456" customFormat="1" ht="15" customHeight="1">
      <c r="A22" s="467"/>
      <c r="B22" s="463" t="str">
        <f>A7</f>
        <v>Secretaria Municipal da Saúde</v>
      </c>
      <c r="C22" s="463" t="str">
        <f>A8</f>
        <v>Órgão externo</v>
      </c>
      <c r="D22" s="463" t="str">
        <f>A9</f>
        <v>Secretaria Municipal das Subprefeituras</v>
      </c>
      <c r="E22" s="463" t="str">
        <f>A10</f>
        <v>Secretaria Municipal de Assistência e Desenvolvimento Social</v>
      </c>
      <c r="F22" s="463" t="str">
        <f>A11</f>
        <v>Companhia de Engenharia de Tráfego - CET</v>
      </c>
      <c r="G22" s="463" t="str">
        <f>A12</f>
        <v>São Paulo Transportes - SPTRANS</v>
      </c>
      <c r="H22" s="463" t="str">
        <f>A13</f>
        <v>Secretaria Executiva de Limpeza Urbana**</v>
      </c>
      <c r="I22" s="463" t="str">
        <f>A14</f>
        <v>Secretaria Municipal da Fazenda</v>
      </c>
      <c r="J22" s="463" t="str">
        <f>A15</f>
        <v>Secretaria Municipal de Educação</v>
      </c>
      <c r="K22" s="463" t="str">
        <f>A16</f>
        <v xml:space="preserve">Agência Reguladora de Serviços Públicos do Município de São Paulo** </v>
      </c>
      <c r="L22" s="463" t="s">
        <v>5</v>
      </c>
      <c r="M22" s="463"/>
    </row>
    <row r="23" spans="1:31" s="456" customFormat="1">
      <c r="A23" s="468"/>
      <c r="B23" s="463">
        <f>B7</f>
        <v>574</v>
      </c>
      <c r="C23" s="463">
        <f>B8</f>
        <v>474</v>
      </c>
      <c r="D23" s="463">
        <f>B9</f>
        <v>464</v>
      </c>
      <c r="E23" s="463">
        <f>B10</f>
        <v>389</v>
      </c>
      <c r="F23" s="463">
        <f>B11</f>
        <v>384</v>
      </c>
      <c r="G23" s="463">
        <f>B12</f>
        <v>362</v>
      </c>
      <c r="H23" s="463">
        <f>B13</f>
        <v>352</v>
      </c>
      <c r="I23" s="463">
        <f>B14</f>
        <v>320</v>
      </c>
      <c r="J23" s="463">
        <f>B15</f>
        <v>173</v>
      </c>
      <c r="K23" s="463">
        <f>B16</f>
        <v>171</v>
      </c>
      <c r="L23" s="469"/>
      <c r="M23" s="463"/>
      <c r="S23" s="459"/>
      <c r="T23" s="460"/>
      <c r="U23" s="460"/>
      <c r="V23" s="460"/>
      <c r="W23" s="460"/>
      <c r="X23" s="460"/>
      <c r="Y23" s="460"/>
      <c r="Z23" s="457"/>
      <c r="AA23" s="460"/>
      <c r="AB23" s="460"/>
      <c r="AC23" s="460"/>
      <c r="AD23" s="460"/>
      <c r="AE23" s="461"/>
    </row>
    <row r="24" spans="1:31" s="456" customFormat="1" ht="16.5" customHeight="1">
      <c r="A24" s="473"/>
      <c r="B24" s="463"/>
      <c r="C24" s="463"/>
      <c r="D24" s="463"/>
      <c r="E24" s="463"/>
      <c r="F24" s="463"/>
      <c r="G24" s="463"/>
      <c r="H24" s="463"/>
      <c r="I24" s="463"/>
      <c r="J24" s="463"/>
      <c r="K24" s="463"/>
      <c r="L24" s="469"/>
      <c r="M24" s="463"/>
      <c r="S24" s="459"/>
      <c r="T24" s="460"/>
      <c r="U24" s="460"/>
      <c r="V24" s="460"/>
      <c r="W24" s="460"/>
      <c r="X24" s="460"/>
      <c r="Y24" s="460"/>
      <c r="Z24" s="457"/>
      <c r="AA24" s="460"/>
      <c r="AB24" s="460"/>
      <c r="AC24" s="460"/>
      <c r="AD24" s="460"/>
      <c r="AE24" s="461"/>
    </row>
    <row r="25" spans="1:31" s="456" customFormat="1" ht="15">
      <c r="A25" s="468"/>
      <c r="B25" s="463"/>
      <c r="C25" s="463"/>
      <c r="D25" s="463"/>
      <c r="E25" s="463"/>
      <c r="F25" s="463"/>
      <c r="G25" s="463"/>
      <c r="H25" s="463"/>
      <c r="I25" s="463"/>
      <c r="J25" s="463"/>
      <c r="K25" s="463">
        <v>300</v>
      </c>
      <c r="L25" s="919">
        <f>UNIDADES!D71</f>
        <v>5614</v>
      </c>
      <c r="M25" s="463"/>
      <c r="S25" s="459"/>
      <c r="T25" s="460"/>
      <c r="U25" s="460"/>
      <c r="V25" s="460"/>
      <c r="W25" s="460"/>
      <c r="X25" s="460"/>
      <c r="Y25" s="460"/>
      <c r="Z25" s="457"/>
      <c r="AA25" s="460"/>
      <c r="AB25" s="460"/>
      <c r="AC25" s="460"/>
      <c r="AD25" s="460"/>
      <c r="AE25" s="461"/>
    </row>
    <row r="26" spans="1:31" s="456" customFormat="1" ht="15">
      <c r="B26" s="460"/>
      <c r="H26" s="526"/>
      <c r="S26" s="459"/>
      <c r="T26" s="460"/>
      <c r="U26" s="460"/>
      <c r="V26" s="460"/>
      <c r="W26" s="460"/>
      <c r="X26" s="460"/>
      <c r="Y26" s="460"/>
      <c r="Z26" s="457"/>
      <c r="AA26" s="460"/>
      <c r="AB26" s="460"/>
      <c r="AC26" s="460"/>
      <c r="AD26" s="460"/>
      <c r="AE26" s="461"/>
    </row>
    <row r="27" spans="1:31" s="456" customFormat="1">
      <c r="B27" s="460"/>
      <c r="S27" s="459"/>
      <c r="T27" s="460"/>
      <c r="U27" s="460"/>
      <c r="V27" s="460"/>
      <c r="W27" s="460"/>
      <c r="X27" s="460"/>
      <c r="Y27" s="460"/>
      <c r="Z27" s="457"/>
      <c r="AA27" s="460"/>
      <c r="AB27" s="460"/>
      <c r="AC27" s="460"/>
      <c r="AD27" s="460"/>
      <c r="AE27" s="461"/>
    </row>
    <row r="28" spans="1:31" s="456" customFormat="1">
      <c r="B28" s="460"/>
      <c r="S28" s="459"/>
      <c r="T28" s="460"/>
      <c r="U28" s="460"/>
      <c r="V28" s="460"/>
      <c r="W28" s="460"/>
      <c r="X28" s="460"/>
      <c r="Y28" s="460"/>
      <c r="Z28" s="457"/>
      <c r="AA28" s="460"/>
      <c r="AB28" s="460"/>
      <c r="AC28" s="460"/>
      <c r="AD28" s="460"/>
      <c r="AE28" s="461"/>
    </row>
    <row r="29" spans="1:31" s="456" customFormat="1">
      <c r="B29" s="460"/>
      <c r="S29" s="459"/>
      <c r="T29" s="460"/>
      <c r="U29" s="460"/>
      <c r="V29" s="460"/>
      <c r="W29" s="460"/>
      <c r="X29" s="460"/>
      <c r="Y29" s="460"/>
      <c r="Z29" s="457"/>
      <c r="AA29" s="460"/>
      <c r="AB29" s="460"/>
      <c r="AC29" s="460"/>
      <c r="AD29" s="460"/>
      <c r="AE29" s="461"/>
    </row>
    <row r="30" spans="1:31" s="456" customFormat="1">
      <c r="B30" s="460"/>
      <c r="S30" s="459"/>
      <c r="T30" s="460"/>
      <c r="U30" s="460"/>
      <c r="V30" s="460"/>
      <c r="W30" s="460"/>
      <c r="X30" s="460"/>
      <c r="Y30" s="460"/>
      <c r="Z30" s="457"/>
      <c r="AA30" s="460"/>
      <c r="AB30" s="460"/>
      <c r="AC30" s="460"/>
      <c r="AD30" s="460"/>
      <c r="AE30" s="461"/>
    </row>
    <row r="31" spans="1:31" s="456" customFormat="1">
      <c r="B31" s="460"/>
      <c r="S31" s="459"/>
      <c r="T31" s="460"/>
      <c r="U31" s="460"/>
      <c r="V31" s="460"/>
      <c r="W31" s="460"/>
      <c r="X31" s="460"/>
      <c r="Y31" s="460"/>
      <c r="Z31" s="457"/>
      <c r="AA31" s="460"/>
      <c r="AB31" s="460"/>
      <c r="AC31" s="460"/>
      <c r="AD31" s="460"/>
      <c r="AE31" s="461"/>
    </row>
    <row r="32" spans="1:31" s="456" customFormat="1">
      <c r="B32" s="460"/>
      <c r="S32" s="459"/>
      <c r="T32" s="460"/>
      <c r="U32" s="460"/>
      <c r="V32" s="460"/>
      <c r="W32" s="460"/>
      <c r="X32" s="460"/>
      <c r="Y32" s="460"/>
      <c r="Z32" s="457"/>
      <c r="AA32" s="460"/>
      <c r="AB32" s="460"/>
      <c r="AC32" s="460"/>
      <c r="AD32" s="460"/>
      <c r="AE32" s="461"/>
    </row>
    <row r="33" spans="1:28" s="456" customFormat="1">
      <c r="B33" s="460"/>
    </row>
    <row r="34" spans="1:28" s="456" customFormat="1">
      <c r="B34" s="460"/>
    </row>
    <row r="35" spans="1:28">
      <c r="A35" s="84"/>
      <c r="B35" s="172"/>
      <c r="C35" s="84"/>
      <c r="D35" s="84"/>
      <c r="E35" s="84"/>
      <c r="F35" s="84"/>
      <c r="G35" s="84"/>
      <c r="H35" s="84"/>
      <c r="I35" s="84"/>
      <c r="J35" s="84"/>
      <c r="K35" s="84"/>
      <c r="L35" s="84"/>
      <c r="M35" s="84"/>
      <c r="N35" s="84"/>
      <c r="O35" s="84"/>
      <c r="P35" s="84"/>
      <c r="U35" s="9"/>
      <c r="V35" s="9"/>
      <c r="W35" s="9"/>
      <c r="X35" s="9"/>
      <c r="Y35" s="9"/>
      <c r="Z35" s="9"/>
      <c r="AA35" s="9"/>
      <c r="AB35" s="84"/>
    </row>
    <row r="36" spans="1:28">
      <c r="A36" s="84"/>
      <c r="B36" s="172"/>
      <c r="C36" s="84"/>
      <c r="D36" s="84"/>
      <c r="E36" s="84"/>
      <c r="F36" s="84"/>
      <c r="G36" s="84"/>
      <c r="H36" s="84"/>
      <c r="I36" s="84"/>
      <c r="J36" s="84"/>
      <c r="K36" s="84"/>
      <c r="L36" s="84"/>
      <c r="M36" s="84"/>
      <c r="N36" s="84"/>
      <c r="O36" s="84"/>
      <c r="P36" s="84"/>
      <c r="U36" s="9"/>
      <c r="V36" s="9"/>
      <c r="W36" s="9"/>
      <c r="X36" s="9"/>
      <c r="Y36" s="9"/>
      <c r="Z36" s="9"/>
      <c r="AA36" s="9"/>
      <c r="AB36" s="84"/>
    </row>
    <row r="37" spans="1:28">
      <c r="A37" s="84"/>
      <c r="B37" s="172"/>
      <c r="C37" s="84"/>
      <c r="D37" s="84"/>
      <c r="E37" s="84"/>
      <c r="F37" s="84"/>
      <c r="G37" s="84"/>
      <c r="H37" s="84"/>
      <c r="I37" s="84"/>
      <c r="J37" s="84"/>
      <c r="K37" s="84"/>
      <c r="L37" s="84"/>
      <c r="M37" s="84"/>
      <c r="N37" s="84"/>
      <c r="O37" s="84"/>
      <c r="P37" s="84"/>
      <c r="U37" s="9"/>
      <c r="V37" s="9"/>
      <c r="W37" s="9"/>
      <c r="X37" s="9"/>
      <c r="Y37" s="9"/>
      <c r="Z37" s="9"/>
      <c r="AA37" s="9"/>
      <c r="AB37" s="84"/>
    </row>
    <row r="38" spans="1:28">
      <c r="A38" s="84"/>
      <c r="B38" s="172"/>
      <c r="C38" s="84"/>
      <c r="D38" s="84"/>
      <c r="E38" s="84"/>
      <c r="F38" s="84"/>
      <c r="G38" s="84"/>
      <c r="H38" s="84"/>
      <c r="I38" s="84"/>
      <c r="J38" s="84"/>
      <c r="K38" s="84"/>
      <c r="L38" s="84"/>
      <c r="M38" s="84"/>
      <c r="N38" s="84"/>
      <c r="O38" s="84"/>
      <c r="P38" s="84"/>
      <c r="U38" s="9"/>
      <c r="V38" s="9"/>
      <c r="W38" s="9"/>
      <c r="X38" s="9"/>
      <c r="Y38" s="9"/>
      <c r="Z38" s="9"/>
      <c r="AA38" s="9"/>
      <c r="AB38" s="84"/>
    </row>
    <row r="39" spans="1:28">
      <c r="A39" s="84"/>
      <c r="B39" s="172"/>
      <c r="C39" s="84"/>
      <c r="D39" s="84"/>
      <c r="E39" s="84"/>
      <c r="F39" s="84"/>
      <c r="G39" s="84"/>
      <c r="H39" s="84"/>
      <c r="I39" s="84"/>
      <c r="J39" s="84"/>
      <c r="K39" s="84"/>
      <c r="L39" s="84"/>
      <c r="M39" s="84"/>
      <c r="N39" s="84"/>
      <c r="O39" s="84"/>
      <c r="P39" s="84"/>
      <c r="U39" s="9"/>
      <c r="V39" s="9"/>
      <c r="W39" s="9"/>
      <c r="X39" s="9"/>
      <c r="Y39" s="9"/>
      <c r="Z39" s="9"/>
      <c r="AA39" s="9"/>
      <c r="AB39" s="84"/>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T50"/>
  <sheetViews>
    <sheetView topLeftCell="A3" zoomScale="90" zoomScaleNormal="90" workbookViewId="0">
      <selection activeCell="Z35" sqref="Z35"/>
    </sheetView>
  </sheetViews>
  <sheetFormatPr defaultRowHeight="15"/>
  <cols>
    <col min="1" max="1" width="24.85546875" style="174" customWidth="1"/>
    <col min="2" max="3" width="6.85546875" bestFit="1" customWidth="1"/>
    <col min="4" max="4" width="6.42578125" bestFit="1" customWidth="1"/>
    <col min="5" max="5" width="6.5703125" style="71" customWidth="1"/>
    <col min="6" max="6" width="7" style="80" bestFit="1" customWidth="1"/>
    <col min="7" max="7" width="5.85546875" style="80" bestFit="1" customWidth="1"/>
    <col min="8" max="8" width="6.42578125" style="80" bestFit="1" customWidth="1"/>
    <col min="9" max="9" width="7" style="80" bestFit="1" customWidth="1"/>
    <col min="10" max="10" width="6.5703125" style="114" bestFit="1" customWidth="1"/>
    <col min="11" max="11" width="7.140625" style="80" bestFit="1" customWidth="1"/>
    <col min="12" max="12" width="6.28515625" style="80"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73" t="s">
        <v>0</v>
      </c>
      <c r="B1" s="81"/>
      <c r="C1" s="81"/>
      <c r="D1" s="81"/>
      <c r="E1" s="82"/>
      <c r="F1" s="126"/>
      <c r="G1" s="126"/>
    </row>
    <row r="2" spans="1:16">
      <c r="A2" s="127" t="s">
        <v>1</v>
      </c>
      <c r="B2" s="1"/>
      <c r="C2" s="1"/>
      <c r="D2" s="1"/>
      <c r="E2" s="70"/>
      <c r="F2" s="6"/>
      <c r="G2" s="6"/>
    </row>
    <row r="3" spans="1:16" ht="15.75" thickBot="1"/>
    <row r="4" spans="1:16" ht="39.75" thickBot="1">
      <c r="A4" s="51" t="s">
        <v>479</v>
      </c>
      <c r="B4" s="175">
        <v>45627</v>
      </c>
      <c r="C4" s="176">
        <v>45597</v>
      </c>
      <c r="D4" s="177">
        <v>45566</v>
      </c>
      <c r="E4" s="175">
        <v>45536</v>
      </c>
      <c r="F4" s="176">
        <v>45505</v>
      </c>
      <c r="G4" s="177">
        <v>45474</v>
      </c>
      <c r="H4" s="175">
        <v>45444</v>
      </c>
      <c r="I4" s="175">
        <v>45413</v>
      </c>
      <c r="J4" s="175">
        <v>45383</v>
      </c>
      <c r="K4" s="175">
        <v>45352</v>
      </c>
      <c r="L4" s="175">
        <v>45323</v>
      </c>
      <c r="M4" s="176">
        <v>45292</v>
      </c>
      <c r="N4" s="73" t="s">
        <v>5</v>
      </c>
      <c r="O4" s="73" t="s">
        <v>6</v>
      </c>
      <c r="P4" s="178" t="s">
        <v>278</v>
      </c>
    </row>
    <row r="5" spans="1:16">
      <c r="A5" s="132" t="s">
        <v>279</v>
      </c>
      <c r="B5" s="27"/>
      <c r="C5" s="27"/>
      <c r="D5" s="27">
        <v>21</v>
      </c>
      <c r="E5" s="27">
        <v>14</v>
      </c>
      <c r="F5" s="27">
        <v>27</v>
      </c>
      <c r="G5" s="27">
        <v>29</v>
      </c>
      <c r="H5" s="27">
        <v>26</v>
      </c>
      <c r="I5" s="27">
        <v>20</v>
      </c>
      <c r="J5" s="27">
        <v>47</v>
      </c>
      <c r="K5" s="37">
        <v>21</v>
      </c>
      <c r="L5" s="27">
        <v>22</v>
      </c>
      <c r="M5" s="179">
        <v>22</v>
      </c>
      <c r="N5" s="180">
        <f>SUM(B5:M5)</f>
        <v>249</v>
      </c>
      <c r="O5" s="181">
        <f>AVERAGE(B5:M5)</f>
        <v>24.9</v>
      </c>
      <c r="P5" s="182">
        <f>N5/$N$37*100</f>
        <v>2.0786376158276982</v>
      </c>
    </row>
    <row r="6" spans="1:16">
      <c r="A6" s="137" t="s">
        <v>280</v>
      </c>
      <c r="B6" s="37"/>
      <c r="C6" s="37"/>
      <c r="D6" s="37">
        <v>60</v>
      </c>
      <c r="E6" s="37">
        <v>52</v>
      </c>
      <c r="F6" s="37">
        <v>48</v>
      </c>
      <c r="G6" s="37">
        <v>40</v>
      </c>
      <c r="H6" s="37">
        <v>39</v>
      </c>
      <c r="I6" s="37">
        <v>52</v>
      </c>
      <c r="J6" s="37">
        <v>55</v>
      </c>
      <c r="K6" s="37">
        <v>66</v>
      </c>
      <c r="L6" s="37">
        <v>48</v>
      </c>
      <c r="M6" s="35">
        <v>48</v>
      </c>
      <c r="N6" s="183">
        <f t="shared" ref="N6:N36" si="0">SUM(B6:M6)</f>
        <v>508</v>
      </c>
      <c r="O6" s="184">
        <f t="shared" ref="O6:O37" si="1">AVERAGE(B6:M6)</f>
        <v>50.8</v>
      </c>
      <c r="P6" s="185">
        <f t="shared" ref="P6:P36" si="2">N6/$N$37*100</f>
        <v>4.2407546539777945</v>
      </c>
    </row>
    <row r="7" spans="1:16">
      <c r="A7" s="137" t="s">
        <v>281</v>
      </c>
      <c r="B7" s="37"/>
      <c r="C7" s="37"/>
      <c r="D7" s="37">
        <v>49</v>
      </c>
      <c r="E7" s="37">
        <v>52</v>
      </c>
      <c r="F7" s="37">
        <v>39</v>
      </c>
      <c r="G7" s="37">
        <v>38</v>
      </c>
      <c r="H7" s="37">
        <v>35</v>
      </c>
      <c r="I7" s="37">
        <v>31</v>
      </c>
      <c r="J7" s="37">
        <v>58</v>
      </c>
      <c r="K7" s="37">
        <v>33</v>
      </c>
      <c r="L7" s="37">
        <v>33</v>
      </c>
      <c r="M7" s="35">
        <v>34</v>
      </c>
      <c r="N7" s="183">
        <f t="shared" si="0"/>
        <v>402</v>
      </c>
      <c r="O7" s="184">
        <f t="shared" si="1"/>
        <v>40.200000000000003</v>
      </c>
      <c r="P7" s="185">
        <f t="shared" si="2"/>
        <v>3.3558727773603811</v>
      </c>
    </row>
    <row r="8" spans="1:16">
      <c r="A8" s="137" t="s">
        <v>282</v>
      </c>
      <c r="B8" s="37"/>
      <c r="C8" s="37"/>
      <c r="D8" s="37">
        <v>35</v>
      </c>
      <c r="E8" s="37">
        <v>34</v>
      </c>
      <c r="F8" s="37">
        <v>32</v>
      </c>
      <c r="G8" s="37">
        <v>41</v>
      </c>
      <c r="H8" s="37">
        <v>67</v>
      </c>
      <c r="I8" s="37">
        <v>49</v>
      </c>
      <c r="J8" s="37">
        <v>42</v>
      </c>
      <c r="K8" s="37">
        <v>47</v>
      </c>
      <c r="L8" s="37">
        <v>51</v>
      </c>
      <c r="M8" s="35">
        <v>29</v>
      </c>
      <c r="N8" s="183">
        <f t="shared" si="0"/>
        <v>427</v>
      </c>
      <c r="O8" s="184">
        <f t="shared" si="1"/>
        <v>42.7</v>
      </c>
      <c r="P8" s="185">
        <f t="shared" si="2"/>
        <v>3.5645713331663749</v>
      </c>
    </row>
    <row r="9" spans="1:16">
      <c r="A9" s="137" t="s">
        <v>283</v>
      </c>
      <c r="B9" s="37"/>
      <c r="C9" s="37"/>
      <c r="D9" s="37">
        <v>26</v>
      </c>
      <c r="E9" s="37">
        <v>23</v>
      </c>
      <c r="F9" s="37">
        <v>39</v>
      </c>
      <c r="G9" s="37">
        <v>43</v>
      </c>
      <c r="H9" s="37">
        <v>36</v>
      </c>
      <c r="I9" s="37">
        <v>36</v>
      </c>
      <c r="J9" s="37">
        <v>35</v>
      </c>
      <c r="K9" s="37">
        <v>28</v>
      </c>
      <c r="L9" s="37">
        <v>38</v>
      </c>
      <c r="M9" s="35">
        <v>43</v>
      </c>
      <c r="N9" s="183">
        <f t="shared" si="0"/>
        <v>347</v>
      </c>
      <c r="O9" s="184">
        <f t="shared" si="1"/>
        <v>34.700000000000003</v>
      </c>
      <c r="P9" s="185">
        <f t="shared" si="2"/>
        <v>2.8967359545871942</v>
      </c>
    </row>
    <row r="10" spans="1:16">
      <c r="A10" s="137" t="s">
        <v>284</v>
      </c>
      <c r="B10" s="37"/>
      <c r="C10" s="37"/>
      <c r="D10" s="37">
        <v>33</v>
      </c>
      <c r="E10" s="37">
        <v>16</v>
      </c>
      <c r="F10" s="37">
        <v>29</v>
      </c>
      <c r="G10" s="37">
        <v>27</v>
      </c>
      <c r="H10" s="37">
        <v>26</v>
      </c>
      <c r="I10" s="37">
        <v>25</v>
      </c>
      <c r="J10" s="37">
        <v>29</v>
      </c>
      <c r="K10" s="37">
        <v>27</v>
      </c>
      <c r="L10" s="37">
        <v>24</v>
      </c>
      <c r="M10" s="35">
        <v>35</v>
      </c>
      <c r="N10" s="183">
        <f t="shared" si="0"/>
        <v>271</v>
      </c>
      <c r="O10" s="184">
        <f t="shared" si="1"/>
        <v>27.1</v>
      </c>
      <c r="P10" s="185">
        <f t="shared" si="2"/>
        <v>2.2622923449369732</v>
      </c>
    </row>
    <row r="11" spans="1:16">
      <c r="A11" s="137" t="s">
        <v>285</v>
      </c>
      <c r="B11" s="37"/>
      <c r="C11" s="37"/>
      <c r="D11" s="37">
        <v>4</v>
      </c>
      <c r="E11" s="37">
        <v>4</v>
      </c>
      <c r="F11" s="37">
        <v>9</v>
      </c>
      <c r="G11" s="37">
        <v>4</v>
      </c>
      <c r="H11" s="37">
        <v>5</v>
      </c>
      <c r="I11" s="37">
        <v>9</v>
      </c>
      <c r="J11" s="37">
        <v>7</v>
      </c>
      <c r="K11" s="37">
        <v>6</v>
      </c>
      <c r="L11" s="37">
        <v>12</v>
      </c>
      <c r="M11" s="35">
        <v>8</v>
      </c>
      <c r="N11" s="183">
        <f t="shared" si="0"/>
        <v>68</v>
      </c>
      <c r="O11" s="184">
        <f t="shared" si="1"/>
        <v>6.8</v>
      </c>
      <c r="P11" s="185">
        <f t="shared" si="2"/>
        <v>0.56766007179230327</v>
      </c>
    </row>
    <row r="12" spans="1:16">
      <c r="A12" s="137" t="s">
        <v>286</v>
      </c>
      <c r="B12" s="37"/>
      <c r="C12" s="37"/>
      <c r="D12" s="37">
        <v>16</v>
      </c>
      <c r="E12" s="37">
        <v>8</v>
      </c>
      <c r="F12" s="37">
        <v>16</v>
      </c>
      <c r="G12" s="37">
        <v>13</v>
      </c>
      <c r="H12" s="37">
        <v>12</v>
      </c>
      <c r="I12" s="37">
        <v>12</v>
      </c>
      <c r="J12" s="37">
        <v>13</v>
      </c>
      <c r="K12" s="37">
        <v>12</v>
      </c>
      <c r="L12" s="37">
        <v>8</v>
      </c>
      <c r="M12" s="35">
        <v>10</v>
      </c>
      <c r="N12" s="183">
        <f t="shared" si="0"/>
        <v>120</v>
      </c>
      <c r="O12" s="184">
        <f t="shared" si="1"/>
        <v>12</v>
      </c>
      <c r="P12" s="185">
        <f t="shared" si="2"/>
        <v>1.0017530678687703</v>
      </c>
    </row>
    <row r="13" spans="1:16">
      <c r="A13" s="137" t="s">
        <v>287</v>
      </c>
      <c r="B13" s="37"/>
      <c r="C13" s="37"/>
      <c r="D13" s="37">
        <v>27</v>
      </c>
      <c r="E13" s="37">
        <v>26</v>
      </c>
      <c r="F13" s="37">
        <v>35</v>
      </c>
      <c r="G13" s="37">
        <v>24</v>
      </c>
      <c r="H13" s="37">
        <v>32</v>
      </c>
      <c r="I13" s="37">
        <v>22</v>
      </c>
      <c r="J13" s="37">
        <v>39</v>
      </c>
      <c r="K13" s="37">
        <v>40</v>
      </c>
      <c r="L13" s="37">
        <v>14</v>
      </c>
      <c r="M13" s="35">
        <v>32</v>
      </c>
      <c r="N13" s="183">
        <f t="shared" si="0"/>
        <v>291</v>
      </c>
      <c r="O13" s="184">
        <f t="shared" si="1"/>
        <v>29.1</v>
      </c>
      <c r="P13" s="185">
        <f t="shared" si="2"/>
        <v>2.4292511895817679</v>
      </c>
    </row>
    <row r="14" spans="1:16">
      <c r="A14" s="137" t="s">
        <v>288</v>
      </c>
      <c r="B14" s="37"/>
      <c r="C14" s="37"/>
      <c r="D14" s="37">
        <v>20</v>
      </c>
      <c r="E14" s="37">
        <v>18</v>
      </c>
      <c r="F14" s="37">
        <v>24</v>
      </c>
      <c r="G14" s="37">
        <v>10</v>
      </c>
      <c r="H14" s="37">
        <v>13</v>
      </c>
      <c r="I14" s="37">
        <v>10</v>
      </c>
      <c r="J14" s="37">
        <v>15</v>
      </c>
      <c r="K14" s="37">
        <v>20</v>
      </c>
      <c r="L14" s="37">
        <v>14</v>
      </c>
      <c r="M14" s="35">
        <v>7</v>
      </c>
      <c r="N14" s="183">
        <f t="shared" si="0"/>
        <v>151</v>
      </c>
      <c r="O14" s="184">
        <f t="shared" si="1"/>
        <v>15.1</v>
      </c>
      <c r="P14" s="185">
        <f t="shared" si="2"/>
        <v>1.2605392770682027</v>
      </c>
    </row>
    <row r="15" spans="1:16">
      <c r="A15" s="137" t="s">
        <v>289</v>
      </c>
      <c r="B15" s="37"/>
      <c r="C15" s="37"/>
      <c r="D15" s="37">
        <v>59</v>
      </c>
      <c r="E15" s="37">
        <v>71</v>
      </c>
      <c r="F15" s="37">
        <v>54</v>
      </c>
      <c r="G15" s="37">
        <v>108</v>
      </c>
      <c r="H15" s="37">
        <v>64</v>
      </c>
      <c r="I15" s="37">
        <v>48</v>
      </c>
      <c r="J15" s="37">
        <v>42</v>
      </c>
      <c r="K15" s="37">
        <v>64</v>
      </c>
      <c r="L15" s="37">
        <v>48</v>
      </c>
      <c r="M15" s="35">
        <v>45</v>
      </c>
      <c r="N15" s="183">
        <f t="shared" si="0"/>
        <v>603</v>
      </c>
      <c r="O15" s="184">
        <f t="shared" si="1"/>
        <v>60.3</v>
      </c>
      <c r="P15" s="185">
        <f t="shared" si="2"/>
        <v>5.0338091660405713</v>
      </c>
    </row>
    <row r="16" spans="1:16">
      <c r="A16" s="137" t="s">
        <v>290</v>
      </c>
      <c r="B16" s="37"/>
      <c r="C16" s="37"/>
      <c r="D16" s="37">
        <v>27</v>
      </c>
      <c r="E16" s="37">
        <v>25</v>
      </c>
      <c r="F16" s="37">
        <v>24</v>
      </c>
      <c r="G16" s="37">
        <v>18</v>
      </c>
      <c r="H16" s="37">
        <v>28</v>
      </c>
      <c r="I16" s="37">
        <v>24</v>
      </c>
      <c r="J16" s="37">
        <v>26</v>
      </c>
      <c r="K16" s="37">
        <v>25</v>
      </c>
      <c r="L16" s="37">
        <v>39</v>
      </c>
      <c r="M16" s="35">
        <v>21</v>
      </c>
      <c r="N16" s="183">
        <f t="shared" si="0"/>
        <v>257</v>
      </c>
      <c r="O16" s="184">
        <f t="shared" si="1"/>
        <v>25.7</v>
      </c>
      <c r="P16" s="185">
        <f t="shared" si="2"/>
        <v>2.1454211536856165</v>
      </c>
    </row>
    <row r="17" spans="1:20">
      <c r="A17" s="137" t="s">
        <v>291</v>
      </c>
      <c r="B17" s="37"/>
      <c r="C17" s="37"/>
      <c r="D17" s="37">
        <v>51</v>
      </c>
      <c r="E17" s="37">
        <v>50</v>
      </c>
      <c r="F17" s="37">
        <v>57</v>
      </c>
      <c r="G17" s="37">
        <v>44</v>
      </c>
      <c r="H17" s="37">
        <v>44</v>
      </c>
      <c r="I17" s="37">
        <v>35</v>
      </c>
      <c r="J17" s="37">
        <v>70</v>
      </c>
      <c r="K17" s="37">
        <v>50</v>
      </c>
      <c r="L17" s="37">
        <v>44</v>
      </c>
      <c r="M17" s="35">
        <v>48</v>
      </c>
      <c r="N17" s="183">
        <f t="shared" si="0"/>
        <v>493</v>
      </c>
      <c r="O17" s="184">
        <f t="shared" si="1"/>
        <v>49.3</v>
      </c>
      <c r="P17" s="185">
        <f t="shared" si="2"/>
        <v>4.1155355204941984</v>
      </c>
    </row>
    <row r="18" spans="1:20">
      <c r="A18" s="137" t="s">
        <v>292</v>
      </c>
      <c r="B18" s="37"/>
      <c r="C18" s="37"/>
      <c r="D18" s="37">
        <v>26</v>
      </c>
      <c r="E18" s="37">
        <v>28</v>
      </c>
      <c r="F18" s="37">
        <v>19</v>
      </c>
      <c r="G18" s="37">
        <v>15</v>
      </c>
      <c r="H18" s="37">
        <v>21</v>
      </c>
      <c r="I18" s="37">
        <v>29</v>
      </c>
      <c r="J18" s="37">
        <v>32</v>
      </c>
      <c r="K18" s="37">
        <v>22</v>
      </c>
      <c r="L18" s="37">
        <v>21</v>
      </c>
      <c r="M18" s="35">
        <v>30</v>
      </c>
      <c r="N18" s="183">
        <f t="shared" si="0"/>
        <v>243</v>
      </c>
      <c r="O18" s="184">
        <f t="shared" si="1"/>
        <v>24.3</v>
      </c>
      <c r="P18" s="185">
        <f t="shared" si="2"/>
        <v>2.0285499624342602</v>
      </c>
    </row>
    <row r="19" spans="1:20">
      <c r="A19" s="137" t="s">
        <v>293</v>
      </c>
      <c r="B19" s="37"/>
      <c r="C19" s="37"/>
      <c r="D19" s="37">
        <v>36</v>
      </c>
      <c r="E19" s="37">
        <v>25</v>
      </c>
      <c r="F19" s="37">
        <v>37</v>
      </c>
      <c r="G19" s="37">
        <v>42</v>
      </c>
      <c r="H19" s="37">
        <v>18</v>
      </c>
      <c r="I19" s="37">
        <v>30</v>
      </c>
      <c r="J19" s="37">
        <v>29</v>
      </c>
      <c r="K19" s="37">
        <v>23</v>
      </c>
      <c r="L19" s="37">
        <v>24</v>
      </c>
      <c r="M19" s="35">
        <v>35</v>
      </c>
      <c r="N19" s="183">
        <f t="shared" si="0"/>
        <v>299</v>
      </c>
      <c r="O19" s="184">
        <f t="shared" si="1"/>
        <v>29.9</v>
      </c>
      <c r="P19" s="185">
        <f t="shared" si="2"/>
        <v>2.4960347274396861</v>
      </c>
      <c r="Q19" s="96"/>
      <c r="T19" s="85"/>
    </row>
    <row r="20" spans="1:20">
      <c r="A20" s="137" t="s">
        <v>294</v>
      </c>
      <c r="B20" s="37"/>
      <c r="C20" s="37"/>
      <c r="D20" s="37">
        <v>68</v>
      </c>
      <c r="E20" s="37">
        <v>139</v>
      </c>
      <c r="F20" s="37">
        <v>79</v>
      </c>
      <c r="G20" s="37">
        <v>52</v>
      </c>
      <c r="H20" s="37">
        <v>82</v>
      </c>
      <c r="I20" s="37">
        <v>62</v>
      </c>
      <c r="J20" s="37">
        <v>92</v>
      </c>
      <c r="K20" s="37">
        <v>93</v>
      </c>
      <c r="L20" s="37">
        <v>83</v>
      </c>
      <c r="M20" s="35">
        <v>92</v>
      </c>
      <c r="N20" s="183">
        <f t="shared" si="0"/>
        <v>842</v>
      </c>
      <c r="O20" s="184">
        <f t="shared" si="1"/>
        <v>84.2</v>
      </c>
      <c r="P20" s="185">
        <f t="shared" si="2"/>
        <v>7.0289673595458719</v>
      </c>
      <c r="Q20" s="96"/>
      <c r="T20" s="85"/>
    </row>
    <row r="21" spans="1:20">
      <c r="A21" s="137" t="s">
        <v>295</v>
      </c>
      <c r="B21" s="37"/>
      <c r="C21" s="37"/>
      <c r="D21" s="37">
        <v>38</v>
      </c>
      <c r="E21" s="37">
        <v>26</v>
      </c>
      <c r="F21" s="37">
        <v>26</v>
      </c>
      <c r="G21" s="37">
        <v>37</v>
      </c>
      <c r="H21" s="37">
        <v>25</v>
      </c>
      <c r="I21" s="37">
        <v>27</v>
      </c>
      <c r="J21" s="37">
        <v>31</v>
      </c>
      <c r="K21" s="37">
        <v>23</v>
      </c>
      <c r="L21" s="37">
        <v>26</v>
      </c>
      <c r="M21" s="35">
        <v>23</v>
      </c>
      <c r="N21" s="183">
        <f t="shared" si="0"/>
        <v>282</v>
      </c>
      <c r="O21" s="184">
        <f t="shared" si="1"/>
        <v>28.2</v>
      </c>
      <c r="P21" s="185">
        <f t="shared" si="2"/>
        <v>2.3541197094916102</v>
      </c>
      <c r="Q21" s="96"/>
      <c r="T21" s="85"/>
    </row>
    <row r="22" spans="1:20">
      <c r="A22" s="137" t="s">
        <v>296</v>
      </c>
      <c r="B22" s="37"/>
      <c r="C22" s="37"/>
      <c r="D22" s="37">
        <v>69</v>
      </c>
      <c r="E22" s="37">
        <v>54</v>
      </c>
      <c r="F22" s="37">
        <v>70</v>
      </c>
      <c r="G22" s="37">
        <v>78</v>
      </c>
      <c r="H22" s="37">
        <v>66</v>
      </c>
      <c r="I22" s="37">
        <v>65</v>
      </c>
      <c r="J22" s="37">
        <v>52</v>
      </c>
      <c r="K22" s="37">
        <v>47</v>
      </c>
      <c r="L22" s="37">
        <v>76</v>
      </c>
      <c r="M22" s="35">
        <v>62</v>
      </c>
      <c r="N22" s="183">
        <f t="shared" si="0"/>
        <v>639</v>
      </c>
      <c r="O22" s="184">
        <f t="shared" si="1"/>
        <v>63.9</v>
      </c>
      <c r="P22" s="185">
        <f t="shared" si="2"/>
        <v>5.334335086401202</v>
      </c>
      <c r="Q22" s="96"/>
      <c r="T22" s="85"/>
    </row>
    <row r="23" spans="1:20">
      <c r="A23" s="137" t="s">
        <v>297</v>
      </c>
      <c r="B23" s="37"/>
      <c r="C23" s="37"/>
      <c r="D23" s="37">
        <v>7</v>
      </c>
      <c r="E23" s="37">
        <v>7</v>
      </c>
      <c r="F23" s="37">
        <v>7</v>
      </c>
      <c r="G23" s="37">
        <v>8</v>
      </c>
      <c r="H23" s="37">
        <v>17</v>
      </c>
      <c r="I23" s="37">
        <v>16</v>
      </c>
      <c r="J23" s="37">
        <v>11</v>
      </c>
      <c r="K23" s="37">
        <v>18</v>
      </c>
      <c r="L23" s="37">
        <v>12</v>
      </c>
      <c r="M23" s="35">
        <v>17</v>
      </c>
      <c r="N23" s="183">
        <f t="shared" si="0"/>
        <v>120</v>
      </c>
      <c r="O23" s="184">
        <f t="shared" si="1"/>
        <v>12</v>
      </c>
      <c r="P23" s="185">
        <f t="shared" si="2"/>
        <v>1.0017530678687703</v>
      </c>
      <c r="Q23" s="96"/>
      <c r="T23" s="85"/>
    </row>
    <row r="24" spans="1:20">
      <c r="A24" s="137" t="s">
        <v>298</v>
      </c>
      <c r="B24" s="37"/>
      <c r="C24" s="37"/>
      <c r="D24" s="37">
        <v>48</v>
      </c>
      <c r="E24" s="37">
        <v>62</v>
      </c>
      <c r="F24" s="37">
        <v>44</v>
      </c>
      <c r="G24" s="37">
        <v>64</v>
      </c>
      <c r="H24" s="37">
        <v>66</v>
      </c>
      <c r="I24" s="37">
        <v>67</v>
      </c>
      <c r="J24" s="37">
        <v>67</v>
      </c>
      <c r="K24" s="37">
        <v>70</v>
      </c>
      <c r="L24" s="37">
        <v>70</v>
      </c>
      <c r="M24" s="35">
        <v>99</v>
      </c>
      <c r="N24" s="183">
        <f t="shared" si="0"/>
        <v>657</v>
      </c>
      <c r="O24" s="184">
        <f t="shared" si="1"/>
        <v>65.7</v>
      </c>
      <c r="P24" s="185">
        <f t="shared" si="2"/>
        <v>5.4845980465815174</v>
      </c>
      <c r="Q24" s="96"/>
      <c r="T24" s="85"/>
    </row>
    <row r="25" spans="1:20">
      <c r="A25" s="137" t="s">
        <v>299</v>
      </c>
      <c r="B25" s="37"/>
      <c r="C25" s="37"/>
      <c r="D25" s="37">
        <v>5</v>
      </c>
      <c r="E25" s="37">
        <v>6</v>
      </c>
      <c r="F25" s="37">
        <v>2</v>
      </c>
      <c r="G25" s="37">
        <v>2</v>
      </c>
      <c r="H25" s="37">
        <v>8</v>
      </c>
      <c r="I25" s="37">
        <v>9</v>
      </c>
      <c r="J25" s="37">
        <v>8</v>
      </c>
      <c r="K25" s="37">
        <v>3</v>
      </c>
      <c r="L25" s="37">
        <v>8</v>
      </c>
      <c r="M25" s="35">
        <v>16</v>
      </c>
      <c r="N25" s="183">
        <f t="shared" si="0"/>
        <v>67</v>
      </c>
      <c r="O25" s="184">
        <f t="shared" si="1"/>
        <v>6.7</v>
      </c>
      <c r="P25" s="185">
        <f t="shared" si="2"/>
        <v>0.55931212956006349</v>
      </c>
      <c r="Q25" s="96"/>
      <c r="T25" s="85"/>
    </row>
    <row r="26" spans="1:20">
      <c r="A26" s="137" t="s">
        <v>300</v>
      </c>
      <c r="B26" s="37"/>
      <c r="C26" s="37"/>
      <c r="D26" s="37">
        <v>53</v>
      </c>
      <c r="E26" s="37">
        <v>40</v>
      </c>
      <c r="F26" s="37">
        <v>41</v>
      </c>
      <c r="G26" s="37">
        <v>31</v>
      </c>
      <c r="H26" s="37">
        <v>51</v>
      </c>
      <c r="I26" s="37">
        <v>57</v>
      </c>
      <c r="J26" s="37">
        <v>52</v>
      </c>
      <c r="K26" s="37">
        <v>38</v>
      </c>
      <c r="L26" s="37">
        <v>48</v>
      </c>
      <c r="M26" s="35">
        <v>52</v>
      </c>
      <c r="N26" s="183">
        <f t="shared" si="0"/>
        <v>463</v>
      </c>
      <c r="O26" s="184">
        <f t="shared" si="1"/>
        <v>46.3</v>
      </c>
      <c r="P26" s="185">
        <f t="shared" si="2"/>
        <v>3.8650972535270056</v>
      </c>
      <c r="Q26" s="96"/>
      <c r="T26" s="85"/>
    </row>
    <row r="27" spans="1:20">
      <c r="A27" s="137" t="s">
        <v>301</v>
      </c>
      <c r="B27" s="37"/>
      <c r="C27" s="37"/>
      <c r="D27" s="37">
        <v>59</v>
      </c>
      <c r="E27" s="37">
        <v>44</v>
      </c>
      <c r="F27" s="37">
        <v>41</v>
      </c>
      <c r="G27" s="37">
        <v>52</v>
      </c>
      <c r="H27" s="37">
        <v>59</v>
      </c>
      <c r="I27" s="37">
        <v>42</v>
      </c>
      <c r="J27" s="37">
        <v>64</v>
      </c>
      <c r="K27" s="37">
        <v>45</v>
      </c>
      <c r="L27" s="37">
        <v>45</v>
      </c>
      <c r="M27" s="35">
        <v>43</v>
      </c>
      <c r="N27" s="183">
        <f t="shared" si="0"/>
        <v>494</v>
      </c>
      <c r="O27" s="184">
        <f t="shared" si="1"/>
        <v>49.4</v>
      </c>
      <c r="P27" s="185">
        <f t="shared" si="2"/>
        <v>4.1238834627264378</v>
      </c>
      <c r="Q27" s="96"/>
      <c r="T27" s="85"/>
    </row>
    <row r="28" spans="1:20">
      <c r="A28" s="137" t="s">
        <v>302</v>
      </c>
      <c r="B28" s="37"/>
      <c r="C28" s="37"/>
      <c r="D28" s="37">
        <v>42</v>
      </c>
      <c r="E28" s="37">
        <v>42</v>
      </c>
      <c r="F28" s="37">
        <v>54</v>
      </c>
      <c r="G28" s="37">
        <v>58</v>
      </c>
      <c r="H28" s="37">
        <v>60</v>
      </c>
      <c r="I28" s="37">
        <v>49</v>
      </c>
      <c r="J28" s="37">
        <v>72</v>
      </c>
      <c r="K28" s="37">
        <v>66</v>
      </c>
      <c r="L28" s="37">
        <v>62</v>
      </c>
      <c r="M28" s="35">
        <v>57</v>
      </c>
      <c r="N28" s="183">
        <f t="shared" si="0"/>
        <v>562</v>
      </c>
      <c r="O28" s="184">
        <f t="shared" si="1"/>
        <v>56.2</v>
      </c>
      <c r="P28" s="185">
        <f t="shared" si="2"/>
        <v>4.6915435345187415</v>
      </c>
      <c r="Q28" s="96"/>
      <c r="T28" s="85"/>
    </row>
    <row r="29" spans="1:20">
      <c r="A29" s="137" t="s">
        <v>303</v>
      </c>
      <c r="B29" s="37"/>
      <c r="C29" s="37"/>
      <c r="D29" s="37">
        <v>59</v>
      </c>
      <c r="E29" s="37">
        <v>49</v>
      </c>
      <c r="F29" s="37">
        <v>46</v>
      </c>
      <c r="G29" s="37">
        <v>36</v>
      </c>
      <c r="H29" s="37">
        <v>41</v>
      </c>
      <c r="I29" s="37">
        <v>63</v>
      </c>
      <c r="J29" s="37">
        <v>31</v>
      </c>
      <c r="K29" s="37">
        <v>59</v>
      </c>
      <c r="L29" s="37">
        <v>57</v>
      </c>
      <c r="M29" s="35">
        <v>57</v>
      </c>
      <c r="N29" s="183">
        <f t="shared" si="0"/>
        <v>498</v>
      </c>
      <c r="O29" s="184">
        <f t="shared" si="1"/>
        <v>49.8</v>
      </c>
      <c r="P29" s="185">
        <f t="shared" si="2"/>
        <v>4.1572752316553965</v>
      </c>
      <c r="Q29" s="96"/>
      <c r="T29" s="85"/>
    </row>
    <row r="30" spans="1:20">
      <c r="A30" s="137" t="s">
        <v>304</v>
      </c>
      <c r="B30" s="37"/>
      <c r="C30" s="37"/>
      <c r="D30" s="37">
        <v>26</v>
      </c>
      <c r="E30" s="37">
        <v>24</v>
      </c>
      <c r="F30" s="37">
        <v>24</v>
      </c>
      <c r="G30" s="37">
        <v>15</v>
      </c>
      <c r="H30" s="37">
        <v>27</v>
      </c>
      <c r="I30" s="37">
        <v>31</v>
      </c>
      <c r="J30" s="37">
        <v>27</v>
      </c>
      <c r="K30" s="37">
        <v>27</v>
      </c>
      <c r="L30" s="37">
        <v>32</v>
      </c>
      <c r="M30" s="35">
        <v>32</v>
      </c>
      <c r="N30" s="183">
        <f t="shared" si="0"/>
        <v>265</v>
      </c>
      <c r="O30" s="184">
        <f t="shared" si="1"/>
        <v>26.5</v>
      </c>
      <c r="P30" s="185">
        <f t="shared" si="2"/>
        <v>2.2122046915435343</v>
      </c>
      <c r="Q30" s="96"/>
      <c r="T30" s="85"/>
    </row>
    <row r="31" spans="1:20">
      <c r="A31" s="137" t="s">
        <v>305</v>
      </c>
      <c r="B31" s="37"/>
      <c r="C31" s="37"/>
      <c r="D31" s="37">
        <v>19</v>
      </c>
      <c r="E31" s="37">
        <v>17</v>
      </c>
      <c r="F31" s="37">
        <v>9</v>
      </c>
      <c r="G31" s="37">
        <v>14</v>
      </c>
      <c r="H31" s="37">
        <v>17</v>
      </c>
      <c r="I31" s="37">
        <v>12</v>
      </c>
      <c r="J31" s="37">
        <v>19</v>
      </c>
      <c r="K31" s="37">
        <v>18</v>
      </c>
      <c r="L31" s="37">
        <v>15</v>
      </c>
      <c r="M31" s="35">
        <v>14</v>
      </c>
      <c r="N31" s="183">
        <f t="shared" si="0"/>
        <v>154</v>
      </c>
      <c r="O31" s="184">
        <f t="shared" si="1"/>
        <v>15.4</v>
      </c>
      <c r="P31" s="185">
        <f t="shared" si="2"/>
        <v>1.2855831037649219</v>
      </c>
      <c r="Q31" s="96"/>
      <c r="T31" s="85"/>
    </row>
    <row r="32" spans="1:20">
      <c r="A32" s="137" t="s">
        <v>306</v>
      </c>
      <c r="B32" s="37"/>
      <c r="C32" s="37"/>
      <c r="D32" s="37">
        <v>8</v>
      </c>
      <c r="E32" s="37">
        <v>14</v>
      </c>
      <c r="F32" s="37">
        <v>16</v>
      </c>
      <c r="G32" s="37">
        <v>13</v>
      </c>
      <c r="H32" s="37">
        <v>9</v>
      </c>
      <c r="I32" s="37">
        <v>8</v>
      </c>
      <c r="J32" s="37">
        <v>15</v>
      </c>
      <c r="K32" s="37">
        <v>15</v>
      </c>
      <c r="L32" s="37">
        <v>18</v>
      </c>
      <c r="M32" s="35">
        <v>7</v>
      </c>
      <c r="N32" s="183">
        <f t="shared" si="0"/>
        <v>123</v>
      </c>
      <c r="O32" s="184">
        <f t="shared" si="1"/>
        <v>12.3</v>
      </c>
      <c r="P32" s="185">
        <f t="shared" si="2"/>
        <v>1.0267968945654895</v>
      </c>
      <c r="Q32" s="96"/>
      <c r="T32" s="85"/>
    </row>
    <row r="33" spans="1:20">
      <c r="A33" s="137" t="s">
        <v>307</v>
      </c>
      <c r="B33" s="37"/>
      <c r="C33" s="37"/>
      <c r="D33" s="37">
        <v>71</v>
      </c>
      <c r="E33" s="37">
        <v>109</v>
      </c>
      <c r="F33" s="37">
        <v>102</v>
      </c>
      <c r="G33" s="37">
        <v>78</v>
      </c>
      <c r="H33" s="37">
        <v>72</v>
      </c>
      <c r="I33" s="37">
        <v>92</v>
      </c>
      <c r="J33" s="37">
        <v>77</v>
      </c>
      <c r="K33" s="37">
        <v>85</v>
      </c>
      <c r="L33" s="37">
        <v>64</v>
      </c>
      <c r="M33" s="35">
        <v>77</v>
      </c>
      <c r="N33" s="183">
        <f t="shared" si="0"/>
        <v>827</v>
      </c>
      <c r="O33" s="184">
        <f t="shared" si="1"/>
        <v>82.7</v>
      </c>
      <c r="P33" s="185">
        <f t="shared" si="2"/>
        <v>6.9037482260622758</v>
      </c>
      <c r="Q33" s="96"/>
      <c r="T33" s="85"/>
    </row>
    <row r="34" spans="1:20">
      <c r="A34" s="137" t="s">
        <v>308</v>
      </c>
      <c r="B34" s="37"/>
      <c r="C34" s="37"/>
      <c r="D34" s="37">
        <v>49</v>
      </c>
      <c r="E34" s="37">
        <v>28</v>
      </c>
      <c r="F34" s="37">
        <v>35</v>
      </c>
      <c r="G34" s="37">
        <v>24</v>
      </c>
      <c r="H34" s="37">
        <v>36</v>
      </c>
      <c r="I34" s="37">
        <v>24</v>
      </c>
      <c r="J34" s="37">
        <v>36</v>
      </c>
      <c r="K34" s="37">
        <v>36</v>
      </c>
      <c r="L34" s="37">
        <v>57</v>
      </c>
      <c r="M34" s="35">
        <v>50</v>
      </c>
      <c r="N34" s="183">
        <f t="shared" si="0"/>
        <v>375</v>
      </c>
      <c r="O34" s="184">
        <f t="shared" si="1"/>
        <v>37.5</v>
      </c>
      <c r="P34" s="185">
        <f t="shared" si="2"/>
        <v>3.1304783370899072</v>
      </c>
      <c r="Q34" s="96"/>
      <c r="T34" s="85"/>
    </row>
    <row r="35" spans="1:20">
      <c r="A35" s="137" t="s">
        <v>309</v>
      </c>
      <c r="B35" s="37"/>
      <c r="C35" s="37"/>
      <c r="D35" s="37">
        <v>71</v>
      </c>
      <c r="E35" s="37">
        <v>58</v>
      </c>
      <c r="F35" s="37">
        <v>58</v>
      </c>
      <c r="G35" s="37">
        <v>65</v>
      </c>
      <c r="H35" s="37">
        <v>58</v>
      </c>
      <c r="I35" s="37">
        <v>64</v>
      </c>
      <c r="J35" s="37">
        <v>57</v>
      </c>
      <c r="K35" s="37">
        <v>63</v>
      </c>
      <c r="L35" s="37">
        <v>58</v>
      </c>
      <c r="M35" s="35">
        <v>64</v>
      </c>
      <c r="N35" s="183">
        <f t="shared" si="0"/>
        <v>616</v>
      </c>
      <c r="O35" s="184">
        <f t="shared" si="1"/>
        <v>61.6</v>
      </c>
      <c r="P35" s="185">
        <f t="shared" si="2"/>
        <v>5.1423324150596876</v>
      </c>
      <c r="Q35" s="96"/>
      <c r="T35" s="85"/>
    </row>
    <row r="36" spans="1:20" ht="15.75" thickBot="1">
      <c r="A36" s="141" t="s">
        <v>310</v>
      </c>
      <c r="B36" s="44"/>
      <c r="C36" s="44"/>
      <c r="D36" s="44">
        <v>32</v>
      </c>
      <c r="E36" s="44">
        <v>24</v>
      </c>
      <c r="F36" s="44">
        <v>20</v>
      </c>
      <c r="G36" s="44">
        <v>20</v>
      </c>
      <c r="H36" s="44">
        <v>28</v>
      </c>
      <c r="I36" s="44">
        <v>19</v>
      </c>
      <c r="J36" s="44">
        <v>44</v>
      </c>
      <c r="K36" s="37">
        <v>22</v>
      </c>
      <c r="L36" s="44">
        <v>37</v>
      </c>
      <c r="M36" s="43">
        <v>20</v>
      </c>
      <c r="N36" s="186">
        <f t="shared" si="0"/>
        <v>266</v>
      </c>
      <c r="O36" s="187">
        <f t="shared" si="1"/>
        <v>26.6</v>
      </c>
      <c r="P36" s="185">
        <f t="shared" si="2"/>
        <v>2.2205526337757742</v>
      </c>
      <c r="Q36" s="96"/>
      <c r="T36" s="85"/>
    </row>
    <row r="37" spans="1:20" ht="15.75" thickBot="1">
      <c r="A37" s="188" t="s">
        <v>5</v>
      </c>
      <c r="B37" s="50"/>
      <c r="C37" s="50"/>
      <c r="D37" s="50">
        <f t="shared" ref="D37:L37" si="3">SUM(D5:D36)</f>
        <v>1214</v>
      </c>
      <c r="E37" s="50">
        <f t="shared" si="3"/>
        <v>1189</v>
      </c>
      <c r="F37" s="50">
        <f t="shared" si="3"/>
        <v>1163</v>
      </c>
      <c r="G37" s="50">
        <f t="shared" si="3"/>
        <v>1143</v>
      </c>
      <c r="H37" s="50">
        <f t="shared" si="3"/>
        <v>1188</v>
      </c>
      <c r="I37" s="50">
        <f t="shared" si="3"/>
        <v>1139</v>
      </c>
      <c r="J37" s="50">
        <f t="shared" si="3"/>
        <v>1294</v>
      </c>
      <c r="K37" s="50">
        <f t="shared" si="3"/>
        <v>1212</v>
      </c>
      <c r="L37" s="50">
        <f t="shared" si="3"/>
        <v>1208</v>
      </c>
      <c r="M37" s="189">
        <f t="shared" ref="M37:N37" si="4">SUM(M5:M36)</f>
        <v>1229</v>
      </c>
      <c r="N37" s="190">
        <f t="shared" si="4"/>
        <v>11979</v>
      </c>
      <c r="O37" s="109">
        <f t="shared" si="1"/>
        <v>1197.9000000000001</v>
      </c>
      <c r="P37" s="191">
        <f>SUM(P5:P36)</f>
        <v>100</v>
      </c>
      <c r="Q37" s="96"/>
      <c r="T37" s="85"/>
    </row>
    <row r="38" spans="1:20">
      <c r="Q38" s="96"/>
      <c r="T38" s="85"/>
    </row>
    <row r="39" spans="1:20">
      <c r="Q39" s="96"/>
      <c r="T39" s="85"/>
    </row>
    <row r="40" spans="1:20">
      <c r="Q40" s="96"/>
      <c r="T40" s="85"/>
    </row>
    <row r="41" spans="1:20">
      <c r="Q41" s="96"/>
      <c r="T41" s="85"/>
    </row>
    <row r="42" spans="1:20">
      <c r="Q42" s="96"/>
      <c r="T42" s="85"/>
    </row>
    <row r="43" spans="1:20">
      <c r="Q43" s="96"/>
      <c r="T43" s="85"/>
    </row>
    <row r="44" spans="1:20">
      <c r="Q44" s="96"/>
      <c r="T44" s="85"/>
    </row>
    <row r="45" spans="1:20">
      <c r="Q45" s="96"/>
      <c r="T45" s="85"/>
    </row>
    <row r="46" spans="1:20">
      <c r="Q46" s="96"/>
      <c r="T46" s="85"/>
    </row>
    <row r="47" spans="1:20">
      <c r="Q47" s="96"/>
      <c r="T47" s="85"/>
    </row>
    <row r="48" spans="1:20">
      <c r="Q48" s="96"/>
      <c r="T48" s="85"/>
    </row>
    <row r="49" spans="17:20">
      <c r="Q49" s="96"/>
      <c r="T49" s="85"/>
    </row>
    <row r="50" spans="17:20">
      <c r="Q50" s="96"/>
      <c r="T50" s="85"/>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D37:M37" formulaRange="1"/>
    <ignoredError sqref="O37" formula="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G41"/>
  <sheetViews>
    <sheetView zoomScale="90" zoomScaleNormal="90" workbookViewId="0"/>
  </sheetViews>
  <sheetFormatPr defaultRowHeight="15"/>
  <cols>
    <col min="1" max="1" width="19.710937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526" bestFit="1" customWidth="1"/>
    <col min="12" max="12" width="7.140625" style="526" bestFit="1" customWidth="1"/>
    <col min="13" max="13" width="7.5703125" style="526" customWidth="1"/>
    <col min="14" max="14" width="6.140625" style="526" bestFit="1" customWidth="1"/>
    <col min="15" max="15" width="7.85546875" style="526" bestFit="1" customWidth="1"/>
    <col min="16" max="16" width="17.85546875" style="526" customWidth="1"/>
    <col min="17" max="17" width="9.140625" customWidth="1"/>
  </cols>
  <sheetData>
    <row r="1" spans="1:18">
      <c r="A1" s="1" t="s">
        <v>0</v>
      </c>
      <c r="J1" s="474"/>
      <c r="K1" s="474"/>
      <c r="P1" s="1048">
        <f>Subprefeituras_2024!D37</f>
        <v>1214</v>
      </c>
      <c r="Q1" s="526"/>
      <c r="R1" s="526"/>
    </row>
    <row r="2" spans="1:18">
      <c r="A2" s="1" t="s">
        <v>1</v>
      </c>
      <c r="J2" s="900" t="s">
        <v>524</v>
      </c>
      <c r="K2" s="474"/>
      <c r="Q2" s="526"/>
      <c r="R2" s="526"/>
    </row>
    <row r="3" spans="1:18">
      <c r="A3" s="1"/>
      <c r="J3" s="474"/>
      <c r="K3" s="474"/>
      <c r="Q3" s="526"/>
      <c r="R3" s="526"/>
    </row>
    <row r="4" spans="1:18">
      <c r="A4" s="1" t="s">
        <v>480</v>
      </c>
      <c r="J4" s="474"/>
      <c r="K4" s="474"/>
      <c r="Q4" s="526"/>
      <c r="R4" s="526"/>
    </row>
    <row r="5" spans="1:18" ht="15.75" thickBot="1">
      <c r="J5" s="474"/>
      <c r="K5" s="474"/>
      <c r="Q5" s="526"/>
      <c r="R5" s="526"/>
    </row>
    <row r="6" spans="1:18" ht="45.75" customHeight="1" thickBot="1">
      <c r="A6" s="51" t="s">
        <v>479</v>
      </c>
      <c r="B6" s="175">
        <v>45627</v>
      </c>
      <c r="C6" s="176">
        <v>45597</v>
      </c>
      <c r="D6" s="177">
        <v>45566</v>
      </c>
      <c r="E6" s="175">
        <v>45536</v>
      </c>
      <c r="F6" s="176">
        <v>45505</v>
      </c>
      <c r="G6" s="177">
        <v>45474</v>
      </c>
      <c r="H6" s="175">
        <v>45444</v>
      </c>
      <c r="I6" s="175">
        <v>45413</v>
      </c>
      <c r="J6" s="175">
        <v>45383</v>
      </c>
      <c r="K6" s="175">
        <v>45352</v>
      </c>
      <c r="L6" s="175">
        <v>45323</v>
      </c>
      <c r="M6" s="176">
        <v>45292</v>
      </c>
      <c r="N6" s="623" t="s">
        <v>5</v>
      </c>
      <c r="O6" s="626" t="s">
        <v>6</v>
      </c>
      <c r="P6" s="624" t="s">
        <v>540</v>
      </c>
    </row>
    <row r="7" spans="1:18" ht="15.75" thickBot="1">
      <c r="A7" s="132" t="s">
        <v>294</v>
      </c>
      <c r="B7" s="27"/>
      <c r="C7" s="27"/>
      <c r="D7" s="27">
        <v>68</v>
      </c>
      <c r="E7" s="27">
        <v>139</v>
      </c>
      <c r="F7" s="27">
        <v>79</v>
      </c>
      <c r="G7" s="27">
        <v>52</v>
      </c>
      <c r="H7" s="27">
        <v>82</v>
      </c>
      <c r="I7" s="27">
        <v>62</v>
      </c>
      <c r="J7" s="27">
        <v>92</v>
      </c>
      <c r="K7" s="37">
        <v>93</v>
      </c>
      <c r="L7" s="27">
        <v>83</v>
      </c>
      <c r="M7" s="179">
        <v>92</v>
      </c>
      <c r="N7" s="551">
        <f>SUM(B7:M7)</f>
        <v>842</v>
      </c>
      <c r="O7" s="625">
        <f>AVERAGE(B7:M7)</f>
        <v>84.2</v>
      </c>
      <c r="P7" s="560">
        <f>(D7*100)/$P$1</f>
        <v>5.6013179571663922</v>
      </c>
    </row>
    <row r="8" spans="1:18" ht="15.75" thickBot="1">
      <c r="A8" s="137" t="s">
        <v>307</v>
      </c>
      <c r="B8" s="37"/>
      <c r="C8" s="37"/>
      <c r="D8" s="37">
        <v>71</v>
      </c>
      <c r="E8" s="37">
        <v>109</v>
      </c>
      <c r="F8" s="37">
        <v>102</v>
      </c>
      <c r="G8" s="37">
        <v>78</v>
      </c>
      <c r="H8" s="37">
        <v>72</v>
      </c>
      <c r="I8" s="37">
        <v>92</v>
      </c>
      <c r="J8" s="37">
        <v>77</v>
      </c>
      <c r="K8" s="37">
        <v>85</v>
      </c>
      <c r="L8" s="37">
        <v>64</v>
      </c>
      <c r="M8" s="35">
        <v>77</v>
      </c>
      <c r="N8" s="552">
        <f t="shared" ref="N8:N17" si="0">SUM(B8:M8)</f>
        <v>827</v>
      </c>
      <c r="O8" s="553">
        <f t="shared" ref="O8:O16" si="1">AVERAGE(B8:M8)</f>
        <v>82.7</v>
      </c>
      <c r="P8" s="560">
        <f t="shared" ref="P8:P17" si="2">(D8*100)/$P$1</f>
        <v>5.8484349258649093</v>
      </c>
    </row>
    <row r="9" spans="1:18" ht="15.75" thickBot="1">
      <c r="A9" s="137" t="s">
        <v>298</v>
      </c>
      <c r="B9" s="37"/>
      <c r="C9" s="37"/>
      <c r="D9" s="37">
        <v>48</v>
      </c>
      <c r="E9" s="37">
        <v>62</v>
      </c>
      <c r="F9" s="37">
        <v>44</v>
      </c>
      <c r="G9" s="37">
        <v>64</v>
      </c>
      <c r="H9" s="37">
        <v>66</v>
      </c>
      <c r="I9" s="37">
        <v>67</v>
      </c>
      <c r="J9" s="37">
        <v>67</v>
      </c>
      <c r="K9" s="37">
        <v>70</v>
      </c>
      <c r="L9" s="37">
        <v>70</v>
      </c>
      <c r="M9" s="35">
        <v>99</v>
      </c>
      <c r="N9" s="552">
        <f t="shared" si="0"/>
        <v>657</v>
      </c>
      <c r="O9" s="553">
        <f t="shared" si="1"/>
        <v>65.7</v>
      </c>
      <c r="P9" s="560">
        <f t="shared" si="2"/>
        <v>3.9538714991762767</v>
      </c>
    </row>
    <row r="10" spans="1:18" ht="15.75" thickBot="1">
      <c r="A10" s="137" t="s">
        <v>296</v>
      </c>
      <c r="B10" s="37"/>
      <c r="C10" s="37"/>
      <c r="D10" s="37">
        <v>69</v>
      </c>
      <c r="E10" s="37">
        <v>54</v>
      </c>
      <c r="F10" s="37">
        <v>70</v>
      </c>
      <c r="G10" s="37">
        <v>78</v>
      </c>
      <c r="H10" s="37">
        <v>66</v>
      </c>
      <c r="I10" s="37">
        <v>65</v>
      </c>
      <c r="J10" s="37">
        <v>52</v>
      </c>
      <c r="K10" s="37">
        <v>47</v>
      </c>
      <c r="L10" s="37">
        <v>76</v>
      </c>
      <c r="M10" s="35">
        <v>62</v>
      </c>
      <c r="N10" s="552">
        <f t="shared" si="0"/>
        <v>639</v>
      </c>
      <c r="O10" s="553">
        <f t="shared" si="1"/>
        <v>63.9</v>
      </c>
      <c r="P10" s="560">
        <f t="shared" si="2"/>
        <v>5.6836902800658979</v>
      </c>
    </row>
    <row r="11" spans="1:18" ht="15.75" thickBot="1">
      <c r="A11" s="137" t="s">
        <v>309</v>
      </c>
      <c r="B11" s="37"/>
      <c r="C11" s="37"/>
      <c r="D11" s="37">
        <v>71</v>
      </c>
      <c r="E11" s="37">
        <v>58</v>
      </c>
      <c r="F11" s="37">
        <v>58</v>
      </c>
      <c r="G11" s="37">
        <v>65</v>
      </c>
      <c r="H11" s="37">
        <v>58</v>
      </c>
      <c r="I11" s="37">
        <v>64</v>
      </c>
      <c r="J11" s="37">
        <v>57</v>
      </c>
      <c r="K11" s="37">
        <v>63</v>
      </c>
      <c r="L11" s="37">
        <v>58</v>
      </c>
      <c r="M11" s="35">
        <v>64</v>
      </c>
      <c r="N11" s="552">
        <f t="shared" si="0"/>
        <v>616</v>
      </c>
      <c r="O11" s="553">
        <f t="shared" si="1"/>
        <v>61.6</v>
      </c>
      <c r="P11" s="560">
        <f t="shared" si="2"/>
        <v>5.8484349258649093</v>
      </c>
    </row>
    <row r="12" spans="1:18" ht="15.75" thickBot="1">
      <c r="A12" s="137" t="s">
        <v>289</v>
      </c>
      <c r="B12" s="37"/>
      <c r="C12" s="37"/>
      <c r="D12" s="37">
        <v>59</v>
      </c>
      <c r="E12" s="37">
        <v>71</v>
      </c>
      <c r="F12" s="37">
        <v>54</v>
      </c>
      <c r="G12" s="37">
        <v>108</v>
      </c>
      <c r="H12" s="37">
        <v>64</v>
      </c>
      <c r="I12" s="37">
        <v>48</v>
      </c>
      <c r="J12" s="37">
        <v>42</v>
      </c>
      <c r="K12" s="37">
        <v>64</v>
      </c>
      <c r="L12" s="37">
        <v>48</v>
      </c>
      <c r="M12" s="35">
        <v>45</v>
      </c>
      <c r="N12" s="552">
        <f t="shared" si="0"/>
        <v>603</v>
      </c>
      <c r="O12" s="553">
        <f t="shared" si="1"/>
        <v>60.3</v>
      </c>
      <c r="P12" s="560">
        <f t="shared" si="2"/>
        <v>4.8599670510708401</v>
      </c>
    </row>
    <row r="13" spans="1:18" ht="15.75" thickBot="1">
      <c r="A13" s="137" t="s">
        <v>302</v>
      </c>
      <c r="B13" s="37"/>
      <c r="C13" s="37"/>
      <c r="D13" s="37">
        <v>42</v>
      </c>
      <c r="E13" s="37">
        <v>42</v>
      </c>
      <c r="F13" s="37">
        <v>54</v>
      </c>
      <c r="G13" s="37">
        <v>58</v>
      </c>
      <c r="H13" s="37">
        <v>60</v>
      </c>
      <c r="I13" s="37">
        <v>49</v>
      </c>
      <c r="J13" s="37">
        <v>72</v>
      </c>
      <c r="K13" s="37">
        <v>66</v>
      </c>
      <c r="L13" s="37">
        <v>62</v>
      </c>
      <c r="M13" s="35">
        <v>57</v>
      </c>
      <c r="N13" s="552">
        <f t="shared" si="0"/>
        <v>562</v>
      </c>
      <c r="O13" s="553">
        <f t="shared" si="1"/>
        <v>56.2</v>
      </c>
      <c r="P13" s="560">
        <f t="shared" si="2"/>
        <v>3.4596375617792421</v>
      </c>
    </row>
    <row r="14" spans="1:18" ht="15.75" thickBot="1">
      <c r="A14" s="137" t="s">
        <v>280</v>
      </c>
      <c r="B14" s="37"/>
      <c r="C14" s="37"/>
      <c r="D14" s="37">
        <v>60</v>
      </c>
      <c r="E14" s="37">
        <v>52</v>
      </c>
      <c r="F14" s="37">
        <v>48</v>
      </c>
      <c r="G14" s="37">
        <v>40</v>
      </c>
      <c r="H14" s="37">
        <v>39</v>
      </c>
      <c r="I14" s="37">
        <v>52</v>
      </c>
      <c r="J14" s="37">
        <v>55</v>
      </c>
      <c r="K14" s="37">
        <v>66</v>
      </c>
      <c r="L14" s="37">
        <v>48</v>
      </c>
      <c r="M14" s="35">
        <v>48</v>
      </c>
      <c r="N14" s="552">
        <f t="shared" si="0"/>
        <v>508</v>
      </c>
      <c r="O14" s="553">
        <f t="shared" si="1"/>
        <v>50.8</v>
      </c>
      <c r="P14" s="560">
        <f t="shared" si="2"/>
        <v>4.9423393739703458</v>
      </c>
    </row>
    <row r="15" spans="1:18" ht="15.75" thickBot="1">
      <c r="A15" s="137" t="s">
        <v>303</v>
      </c>
      <c r="B15" s="37"/>
      <c r="C15" s="37"/>
      <c r="D15" s="37">
        <v>59</v>
      </c>
      <c r="E15" s="37">
        <v>49</v>
      </c>
      <c r="F15" s="37">
        <v>46</v>
      </c>
      <c r="G15" s="37">
        <v>36</v>
      </c>
      <c r="H15" s="37">
        <v>41</v>
      </c>
      <c r="I15" s="37">
        <v>63</v>
      </c>
      <c r="J15" s="37">
        <v>31</v>
      </c>
      <c r="K15" s="37">
        <v>59</v>
      </c>
      <c r="L15" s="37">
        <v>57</v>
      </c>
      <c r="M15" s="35">
        <v>57</v>
      </c>
      <c r="N15" s="552">
        <f t="shared" si="0"/>
        <v>498</v>
      </c>
      <c r="O15" s="553">
        <f t="shared" si="1"/>
        <v>49.8</v>
      </c>
      <c r="P15" s="560">
        <f t="shared" si="2"/>
        <v>4.8599670510708401</v>
      </c>
    </row>
    <row r="16" spans="1:18" ht="15.75" thickBot="1">
      <c r="A16" s="137" t="s">
        <v>301</v>
      </c>
      <c r="B16" s="37"/>
      <c r="C16" s="37"/>
      <c r="D16" s="37">
        <v>59</v>
      </c>
      <c r="E16" s="37">
        <v>44</v>
      </c>
      <c r="F16" s="37">
        <v>41</v>
      </c>
      <c r="G16" s="37">
        <v>52</v>
      </c>
      <c r="H16" s="37">
        <v>59</v>
      </c>
      <c r="I16" s="37">
        <v>42</v>
      </c>
      <c r="J16" s="37">
        <v>64</v>
      </c>
      <c r="K16" s="37">
        <v>45</v>
      </c>
      <c r="L16" s="37">
        <v>45</v>
      </c>
      <c r="M16" s="35">
        <v>43</v>
      </c>
      <c r="N16" s="554">
        <f t="shared" si="0"/>
        <v>494</v>
      </c>
      <c r="O16" s="555">
        <f t="shared" si="1"/>
        <v>49.4</v>
      </c>
      <c r="P16" s="560">
        <f t="shared" si="2"/>
        <v>4.8599670510708401</v>
      </c>
    </row>
    <row r="17" spans="1:33" ht="15.75" thickBot="1">
      <c r="A17" s="879" t="s">
        <v>5</v>
      </c>
      <c r="B17" s="878"/>
      <c r="C17" s="53"/>
      <c r="D17" s="556">
        <f>SUM(D7:D16)</f>
        <v>606</v>
      </c>
      <c r="E17" s="556">
        <f>SUM(E7:E16)</f>
        <v>680</v>
      </c>
      <c r="F17" s="556">
        <f>SUM(F7:F16)</f>
        <v>596</v>
      </c>
      <c r="G17" s="556">
        <f>SUM(G7:G16)</f>
        <v>631</v>
      </c>
      <c r="H17" s="556">
        <f t="shared" ref="H17:L17" si="3">SUM(H7:H16)</f>
        <v>607</v>
      </c>
      <c r="I17" s="556">
        <f t="shared" si="3"/>
        <v>604</v>
      </c>
      <c r="J17" s="556">
        <f t="shared" si="3"/>
        <v>609</v>
      </c>
      <c r="K17" s="556">
        <f t="shared" si="3"/>
        <v>658</v>
      </c>
      <c r="L17" s="556">
        <f t="shared" si="3"/>
        <v>611</v>
      </c>
      <c r="M17" s="557">
        <f t="shared" ref="M17" si="4">SUM(M7:M16)</f>
        <v>644</v>
      </c>
      <c r="N17" s="558">
        <f t="shared" si="0"/>
        <v>6246</v>
      </c>
      <c r="O17" s="559">
        <f>AVERAGE(B17:M17)</f>
        <v>624.6</v>
      </c>
      <c r="P17" s="560">
        <f t="shared" si="2"/>
        <v>49.917627677100491</v>
      </c>
    </row>
    <row r="18" spans="1:33" s="474" customFormat="1">
      <c r="A18" s="470" t="s">
        <v>205</v>
      </c>
      <c r="N18" s="475"/>
      <c r="P18" s="476">
        <f>100-P17</f>
        <v>50.082372322899509</v>
      </c>
    </row>
    <row r="19" spans="1:33">
      <c r="A19" s="124"/>
      <c r="B19" s="193"/>
      <c r="C19" s="193"/>
      <c r="D19" s="193"/>
      <c r="E19" s="124"/>
      <c r="F19" s="124"/>
      <c r="G19" s="124"/>
      <c r="H19" s="124"/>
      <c r="I19" s="124"/>
      <c r="J19" s="124"/>
      <c r="N19" s="561"/>
      <c r="Q19" s="124"/>
      <c r="R19" s="124"/>
      <c r="S19" s="124"/>
      <c r="T19" s="124"/>
      <c r="U19" s="124"/>
      <c r="V19" s="124"/>
      <c r="W19" s="124"/>
      <c r="X19" s="124"/>
      <c r="Y19" s="124"/>
      <c r="Z19" s="124"/>
      <c r="AA19" s="124"/>
      <c r="AB19" s="124"/>
      <c r="AC19" s="124"/>
      <c r="AD19" s="124"/>
      <c r="AE19" s="124"/>
    </row>
    <row r="20" spans="1:33">
      <c r="A20" s="124"/>
      <c r="B20" s="193"/>
      <c r="C20" s="193"/>
      <c r="D20" s="193"/>
      <c r="E20" s="124"/>
      <c r="F20" s="124"/>
      <c r="G20" s="124"/>
      <c r="H20" s="124"/>
      <c r="I20" s="124"/>
      <c r="J20" s="124"/>
      <c r="Q20" s="168"/>
      <c r="R20" s="169"/>
      <c r="S20" s="171"/>
      <c r="T20" s="169"/>
      <c r="U20" s="169"/>
      <c r="V20" s="169"/>
      <c r="W20" s="169"/>
      <c r="X20" s="169"/>
      <c r="Y20" s="169"/>
      <c r="Z20" s="169"/>
      <c r="AA20" s="169"/>
      <c r="AB20" s="169"/>
      <c r="AC20" s="171"/>
      <c r="AD20" s="169"/>
      <c r="AE20" s="169"/>
      <c r="AF20" s="97"/>
      <c r="AG20" s="98"/>
    </row>
    <row r="21" spans="1:33">
      <c r="A21" s="124"/>
      <c r="B21" s="193"/>
      <c r="C21" s="193"/>
      <c r="D21" s="193"/>
      <c r="E21" s="124"/>
      <c r="F21" s="124"/>
      <c r="G21" s="124"/>
      <c r="H21" s="124"/>
      <c r="I21" s="124"/>
      <c r="J21" s="124"/>
      <c r="Q21" s="168"/>
      <c r="R21" s="169"/>
      <c r="S21" s="171"/>
      <c r="T21" s="169"/>
      <c r="U21" s="169"/>
      <c r="V21" s="169"/>
      <c r="W21" s="169"/>
      <c r="X21" s="169"/>
      <c r="Y21" s="169"/>
      <c r="Z21" s="169"/>
      <c r="AA21" s="169"/>
      <c r="AB21" s="169"/>
      <c r="AC21" s="171"/>
      <c r="AD21" s="169"/>
      <c r="AE21" s="169"/>
      <c r="AF21" s="97"/>
      <c r="AG21" s="98"/>
    </row>
    <row r="22" spans="1:33">
      <c r="A22" s="124"/>
      <c r="B22" s="193"/>
      <c r="C22" s="193"/>
      <c r="D22" s="193"/>
      <c r="E22" s="124"/>
      <c r="F22" s="124"/>
      <c r="G22" s="124"/>
      <c r="H22" s="124"/>
      <c r="I22" s="124"/>
      <c r="J22" s="124"/>
      <c r="Q22" s="124"/>
      <c r="R22" s="124"/>
      <c r="S22" s="124"/>
      <c r="T22" s="124"/>
      <c r="U22" s="168"/>
      <c r="V22" s="169"/>
      <c r="W22" s="169"/>
      <c r="X22" s="169"/>
      <c r="Y22" s="169"/>
      <c r="Z22" s="169"/>
      <c r="AA22" s="169"/>
      <c r="AB22" s="170"/>
      <c r="AC22" s="169"/>
      <c r="AD22" s="169"/>
      <c r="AE22" s="169"/>
      <c r="AF22" s="97"/>
      <c r="AG22" s="98"/>
    </row>
    <row r="23" spans="1:33">
      <c r="A23" s="124"/>
      <c r="B23" s="124"/>
      <c r="C23" s="124"/>
      <c r="D23" s="124"/>
      <c r="E23" s="124"/>
      <c r="F23" s="124"/>
      <c r="G23" s="124"/>
      <c r="H23" s="124"/>
      <c r="I23" s="124"/>
      <c r="J23" s="124"/>
      <c r="Q23" s="124"/>
      <c r="R23" s="124"/>
      <c r="S23" s="124"/>
      <c r="T23" s="124"/>
      <c r="U23" s="168"/>
      <c r="V23" s="169"/>
      <c r="W23" s="169"/>
      <c r="X23" s="169"/>
      <c r="Y23" s="169"/>
      <c r="Z23" s="169"/>
      <c r="AA23" s="169"/>
      <c r="AB23" s="170"/>
      <c r="AC23" s="169"/>
      <c r="AD23" s="169"/>
      <c r="AE23" s="169"/>
      <c r="AF23" s="97"/>
      <c r="AG23" s="98"/>
    </row>
    <row r="24" spans="1:33">
      <c r="A24" s="124"/>
      <c r="B24" s="124"/>
      <c r="C24" s="124"/>
      <c r="D24" s="124"/>
      <c r="E24" s="124"/>
      <c r="F24" s="124"/>
      <c r="G24" s="124"/>
      <c r="H24" s="124"/>
      <c r="I24" s="124"/>
      <c r="J24" s="124"/>
      <c r="Q24" s="124"/>
      <c r="R24" s="124"/>
      <c r="S24" s="124"/>
      <c r="T24" s="124"/>
      <c r="U24" s="168"/>
      <c r="V24" s="169"/>
      <c r="W24" s="169"/>
      <c r="X24" s="169"/>
      <c r="Y24" s="169"/>
      <c r="Z24" s="169"/>
      <c r="AA24" s="169"/>
      <c r="AB24" s="170"/>
      <c r="AC24" s="169"/>
      <c r="AD24" s="169"/>
      <c r="AE24" s="169"/>
      <c r="AF24" s="97"/>
      <c r="AG24" s="98"/>
    </row>
    <row r="25" spans="1:33">
      <c r="A25" s="124"/>
      <c r="B25" s="124"/>
      <c r="C25" s="124"/>
      <c r="D25" s="124"/>
      <c r="E25" s="124"/>
      <c r="F25" s="124"/>
      <c r="G25" s="124"/>
      <c r="H25" s="124"/>
      <c r="I25" s="124"/>
      <c r="J25" s="124"/>
      <c r="Q25" s="124"/>
      <c r="R25" s="124"/>
      <c r="S25" s="124"/>
      <c r="T25" s="124"/>
      <c r="U25" s="168"/>
      <c r="V25" s="169"/>
      <c r="W25" s="169"/>
      <c r="X25" s="169"/>
      <c r="Y25" s="169"/>
      <c r="Z25" s="169"/>
      <c r="AA25" s="169"/>
      <c r="AB25" s="170"/>
      <c r="AC25" s="169"/>
      <c r="AD25" s="169"/>
      <c r="AE25" s="169"/>
      <c r="AF25" s="97"/>
      <c r="AG25" s="98"/>
    </row>
    <row r="26" spans="1:33">
      <c r="A26" s="124"/>
      <c r="B26" s="124"/>
      <c r="C26" s="124"/>
      <c r="D26" s="124"/>
      <c r="E26" s="124"/>
      <c r="F26" s="124"/>
      <c r="G26" s="124"/>
      <c r="H26" s="124"/>
      <c r="I26" s="124"/>
      <c r="J26" s="124"/>
      <c r="Q26" s="124"/>
      <c r="R26" s="124"/>
      <c r="S26" s="124"/>
      <c r="T26" s="124"/>
      <c r="U26" s="168"/>
      <c r="V26" s="169"/>
      <c r="W26" s="169"/>
      <c r="X26" s="169"/>
      <c r="Y26" s="169"/>
      <c r="Z26" s="169"/>
      <c r="AA26" s="169"/>
      <c r="AB26" s="170"/>
      <c r="AC26" s="169"/>
      <c r="AD26" s="169"/>
      <c r="AE26" s="169"/>
      <c r="AF26" s="97"/>
      <c r="AG26" s="98"/>
    </row>
    <row r="27" spans="1:33">
      <c r="A27" s="124"/>
      <c r="B27" s="124"/>
      <c r="C27" s="124"/>
      <c r="D27" s="124"/>
      <c r="E27" s="124"/>
      <c r="F27" s="124"/>
      <c r="G27" s="124"/>
      <c r="H27" s="124"/>
      <c r="I27" s="124"/>
      <c r="J27" s="124"/>
      <c r="Q27" s="124"/>
      <c r="R27" s="124"/>
      <c r="S27" s="124"/>
      <c r="T27" s="124"/>
      <c r="U27" s="168"/>
      <c r="V27" s="169"/>
      <c r="W27" s="169"/>
      <c r="X27" s="169"/>
      <c r="Y27" s="169"/>
      <c r="Z27" s="169"/>
      <c r="AA27" s="169"/>
      <c r="AB27" s="170"/>
      <c r="AC27" s="169"/>
      <c r="AD27" s="169"/>
      <c r="AE27" s="169"/>
      <c r="AF27" s="97"/>
      <c r="AG27" s="98"/>
    </row>
    <row r="28" spans="1:33">
      <c r="A28" s="124"/>
      <c r="B28" s="124"/>
      <c r="C28" s="124"/>
      <c r="D28" s="124"/>
      <c r="E28" s="124"/>
      <c r="F28" s="124"/>
      <c r="G28" s="124"/>
      <c r="H28" s="124"/>
      <c r="I28" s="124"/>
      <c r="J28" s="124"/>
      <c r="Q28" s="124"/>
      <c r="R28" s="124"/>
      <c r="S28" s="124"/>
      <c r="T28" s="124"/>
      <c r="U28" s="168"/>
      <c r="V28" s="169"/>
      <c r="W28" s="169"/>
      <c r="X28" s="169"/>
      <c r="Y28" s="169"/>
      <c r="Z28" s="169"/>
      <c r="AA28" s="169"/>
      <c r="AB28" s="170"/>
      <c r="AC28" s="169"/>
      <c r="AD28" s="169"/>
      <c r="AE28" s="169"/>
      <c r="AF28" s="97"/>
      <c r="AG28" s="98"/>
    </row>
    <row r="29" spans="1:33">
      <c r="A29" s="124"/>
      <c r="B29" s="124"/>
      <c r="C29" s="124"/>
      <c r="D29" s="124"/>
      <c r="E29" s="124"/>
      <c r="F29" s="124"/>
      <c r="G29" s="124"/>
      <c r="H29" s="124"/>
      <c r="I29" s="124"/>
      <c r="J29" s="124"/>
      <c r="Q29" s="124"/>
      <c r="R29" s="124"/>
      <c r="S29" s="124"/>
      <c r="T29" s="124"/>
      <c r="U29" s="168"/>
      <c r="V29" s="169"/>
      <c r="W29" s="169"/>
      <c r="X29" s="169"/>
      <c r="Y29" s="169"/>
      <c r="Z29" s="169"/>
      <c r="AA29" s="169"/>
      <c r="AB29" s="170"/>
      <c r="AC29" s="169"/>
      <c r="AD29" s="169"/>
      <c r="AE29" s="169"/>
      <c r="AF29" s="97"/>
      <c r="AG29" s="98"/>
    </row>
    <row r="30" spans="1:33">
      <c r="A30" s="124"/>
      <c r="B30" s="124"/>
      <c r="C30" s="124"/>
      <c r="D30" s="124"/>
      <c r="E30" s="124"/>
      <c r="F30" s="124"/>
      <c r="G30" s="124"/>
      <c r="H30" s="124"/>
      <c r="I30" s="124"/>
      <c r="J30" s="124"/>
      <c r="Q30" s="124"/>
      <c r="R30" s="124"/>
      <c r="S30" s="124"/>
      <c r="T30" s="124"/>
      <c r="U30" s="124"/>
      <c r="V30" s="124"/>
      <c r="W30" s="124"/>
      <c r="X30" s="124"/>
      <c r="Y30" s="124"/>
      <c r="Z30" s="124"/>
      <c r="AA30" s="124"/>
      <c r="AB30" s="124"/>
      <c r="AC30" s="124"/>
      <c r="AD30" s="124"/>
      <c r="AE30" s="124"/>
    </row>
    <row r="31" spans="1:33">
      <c r="A31" s="124"/>
      <c r="B31" s="124"/>
      <c r="C31" s="124"/>
      <c r="D31" s="124"/>
      <c r="E31" s="124"/>
      <c r="F31" s="124"/>
      <c r="G31" s="124"/>
      <c r="H31" s="124"/>
      <c r="I31" s="124"/>
      <c r="J31" s="124"/>
      <c r="Q31" s="124"/>
      <c r="R31" s="124"/>
      <c r="S31" s="124"/>
      <c r="T31" s="124"/>
      <c r="U31" s="124"/>
      <c r="V31" s="124"/>
      <c r="W31" s="124"/>
      <c r="X31" s="124"/>
      <c r="Y31" s="124"/>
      <c r="Z31" s="124"/>
      <c r="AA31" s="124"/>
      <c r="AB31" s="124"/>
      <c r="AC31" s="124"/>
      <c r="AD31" s="124"/>
      <c r="AE31" s="124"/>
    </row>
    <row r="32" spans="1:33">
      <c r="A32" s="124"/>
      <c r="B32" s="124"/>
      <c r="C32" s="124"/>
      <c r="D32" s="124"/>
      <c r="E32" s="124"/>
      <c r="F32" s="124"/>
      <c r="G32" s="124"/>
      <c r="H32" s="124"/>
      <c r="I32" s="124"/>
      <c r="J32" s="124"/>
      <c r="Q32" s="124"/>
      <c r="R32" s="124"/>
      <c r="S32" s="124"/>
      <c r="T32" s="124"/>
      <c r="U32" s="124"/>
      <c r="V32" s="124"/>
      <c r="W32" s="124"/>
      <c r="X32" s="124"/>
      <c r="Y32" s="124"/>
      <c r="Z32" s="124"/>
      <c r="AA32" s="124"/>
      <c r="AB32" s="124"/>
      <c r="AC32" s="124"/>
      <c r="AD32" s="124"/>
      <c r="AE32" s="124"/>
    </row>
    <row r="33" spans="1:31">
      <c r="A33" s="124"/>
      <c r="B33" s="124"/>
      <c r="C33" s="124"/>
      <c r="D33" s="124"/>
      <c r="E33" s="124"/>
      <c r="F33" s="124"/>
      <c r="G33" s="124"/>
      <c r="H33" s="124"/>
      <c r="I33" s="124"/>
      <c r="J33" s="124"/>
      <c r="Q33" s="124"/>
      <c r="R33" s="124"/>
      <c r="S33" s="124"/>
      <c r="T33" s="124"/>
      <c r="U33" s="124"/>
      <c r="V33" s="124"/>
      <c r="W33" s="124"/>
      <c r="X33" s="124"/>
      <c r="Y33" s="124"/>
      <c r="Z33" s="124"/>
      <c r="AA33" s="124"/>
      <c r="AB33" s="124"/>
      <c r="AC33" s="124"/>
      <c r="AD33" s="124"/>
      <c r="AE33" s="124"/>
    </row>
    <row r="34" spans="1:31">
      <c r="A34" s="124"/>
      <c r="B34" s="124"/>
      <c r="C34" s="124"/>
      <c r="D34" s="124"/>
      <c r="E34" s="124"/>
      <c r="F34" s="124"/>
      <c r="G34" s="124"/>
      <c r="H34" s="124"/>
      <c r="I34" s="124"/>
      <c r="J34" s="124"/>
      <c r="Q34" s="124"/>
      <c r="R34" s="124"/>
      <c r="S34" s="124"/>
      <c r="T34" s="124"/>
      <c r="U34" s="124"/>
      <c r="V34" s="124"/>
      <c r="W34" s="124"/>
      <c r="X34" s="124"/>
      <c r="Y34" s="124"/>
      <c r="Z34" s="124"/>
      <c r="AA34" s="124"/>
      <c r="AB34" s="124"/>
      <c r="AC34" s="124"/>
      <c r="AD34" s="124"/>
      <c r="AE34" s="124"/>
    </row>
    <row r="35" spans="1:31">
      <c r="A35" s="124"/>
      <c r="B35" s="124"/>
      <c r="C35" s="124"/>
      <c r="D35" s="124"/>
      <c r="E35" s="124"/>
      <c r="F35" s="124"/>
      <c r="G35" s="124"/>
      <c r="H35" s="124"/>
      <c r="I35" s="124"/>
      <c r="J35" s="124"/>
      <c r="Q35" s="124"/>
      <c r="R35" s="124"/>
      <c r="S35" s="124"/>
      <c r="T35" s="124"/>
      <c r="U35" s="124"/>
      <c r="V35" s="124"/>
      <c r="W35" s="124"/>
      <c r="X35" s="124"/>
      <c r="Y35" s="124"/>
      <c r="Z35" s="124"/>
      <c r="AA35" s="124"/>
      <c r="AB35" s="124"/>
      <c r="AC35" s="124"/>
      <c r="AD35" s="124"/>
      <c r="AE35" s="124"/>
    </row>
    <row r="36" spans="1:31">
      <c r="A36" s="124"/>
      <c r="B36" s="124"/>
      <c r="C36" s="124"/>
      <c r="D36" s="124"/>
      <c r="E36" s="124"/>
      <c r="F36" s="124"/>
      <c r="G36" s="124"/>
      <c r="H36" s="124"/>
      <c r="I36" s="124"/>
      <c r="J36" s="124"/>
      <c r="Q36" s="124"/>
      <c r="R36" s="124"/>
      <c r="S36" s="124"/>
      <c r="T36" s="124"/>
      <c r="U36" s="124"/>
      <c r="V36" s="124"/>
      <c r="W36" s="124"/>
      <c r="X36" s="124"/>
      <c r="Y36" s="124"/>
      <c r="Z36" s="124"/>
      <c r="AA36" s="124"/>
      <c r="AB36" s="124"/>
      <c r="AC36" s="124"/>
      <c r="AD36" s="124"/>
      <c r="AE36" s="124"/>
    </row>
    <row r="37" spans="1:31">
      <c r="A37" s="124"/>
      <c r="B37" s="124"/>
      <c r="C37" s="124"/>
      <c r="D37" s="124"/>
      <c r="E37" s="124"/>
      <c r="F37" s="124"/>
      <c r="G37" s="124"/>
      <c r="H37" s="124"/>
      <c r="I37" s="124"/>
      <c r="J37" s="124"/>
      <c r="Q37" s="124"/>
      <c r="R37" s="124"/>
      <c r="S37" s="124"/>
      <c r="T37" s="124"/>
      <c r="U37" s="124"/>
      <c r="V37" s="124"/>
      <c r="W37" s="124"/>
      <c r="X37" s="124"/>
      <c r="Y37" s="124"/>
      <c r="Z37" s="124"/>
      <c r="AA37" s="124"/>
      <c r="AB37" s="124"/>
      <c r="AC37" s="124"/>
      <c r="AD37" s="124"/>
      <c r="AE37" s="124"/>
    </row>
    <row r="38" spans="1:31">
      <c r="A38" s="124"/>
      <c r="B38" s="124"/>
      <c r="C38" s="124"/>
      <c r="D38" s="124"/>
      <c r="E38" s="124"/>
      <c r="F38" s="124"/>
      <c r="G38" s="124"/>
      <c r="H38" s="124"/>
      <c r="I38" s="124"/>
      <c r="J38" s="124"/>
      <c r="Q38" s="124"/>
      <c r="R38" s="124"/>
      <c r="S38" s="124"/>
      <c r="T38" s="124"/>
      <c r="U38" s="124"/>
      <c r="V38" s="124"/>
      <c r="W38" s="124"/>
      <c r="X38" s="124"/>
      <c r="Y38" s="124"/>
      <c r="Z38" s="124"/>
      <c r="AA38" s="124"/>
      <c r="AB38" s="124"/>
      <c r="AC38" s="124"/>
      <c r="AD38" s="124"/>
      <c r="AE38" s="124"/>
    </row>
    <row r="39" spans="1:31">
      <c r="A39" s="124"/>
      <c r="B39" s="124"/>
      <c r="C39" s="124"/>
      <c r="D39" s="124"/>
      <c r="E39" s="124"/>
      <c r="F39" s="124"/>
      <c r="G39" s="124"/>
      <c r="H39" s="124"/>
      <c r="I39" s="124"/>
      <c r="J39" s="124"/>
      <c r="Q39" s="124"/>
      <c r="R39" s="124"/>
      <c r="S39" s="124"/>
      <c r="T39" s="124"/>
      <c r="U39" s="124"/>
      <c r="V39" s="124"/>
      <c r="W39" s="124"/>
      <c r="X39" s="124"/>
      <c r="Y39" s="124"/>
      <c r="Z39" s="124"/>
      <c r="AA39" s="124"/>
      <c r="AB39" s="124"/>
      <c r="AC39" s="124"/>
      <c r="AD39" s="124"/>
      <c r="AE39" s="124"/>
    </row>
    <row r="40" spans="1:31">
      <c r="A40" s="124"/>
      <c r="B40" s="124"/>
      <c r="C40" s="124"/>
      <c r="D40" s="124"/>
      <c r="E40" s="124"/>
      <c r="F40" s="124"/>
      <c r="G40" s="124"/>
      <c r="H40" s="124"/>
      <c r="I40" s="124"/>
      <c r="J40" s="124"/>
      <c r="Q40" s="124"/>
      <c r="R40" s="124"/>
      <c r="S40" s="124"/>
      <c r="T40" s="124"/>
      <c r="U40" s="124"/>
      <c r="V40" s="124"/>
      <c r="W40" s="124"/>
      <c r="X40" s="124"/>
      <c r="Y40" s="124"/>
      <c r="Z40" s="124"/>
      <c r="AA40" s="124"/>
      <c r="AB40" s="124"/>
      <c r="AC40" s="124"/>
      <c r="AD40" s="124"/>
      <c r="AE40" s="124"/>
    </row>
    <row r="41" spans="1:31">
      <c r="A41" s="124"/>
      <c r="B41" s="124"/>
      <c r="C41" s="124"/>
      <c r="D41" s="124"/>
      <c r="E41" s="124"/>
      <c r="F41" s="124"/>
      <c r="G41" s="124"/>
      <c r="H41" s="124"/>
      <c r="I41" s="124"/>
      <c r="J41" s="124"/>
      <c r="Q41" s="124"/>
      <c r="R41" s="124"/>
      <c r="S41" s="124"/>
      <c r="T41" s="124"/>
      <c r="U41" s="124"/>
      <c r="V41" s="124"/>
      <c r="W41" s="124"/>
      <c r="X41" s="124"/>
      <c r="Y41" s="124"/>
      <c r="Z41" s="124"/>
      <c r="AA41" s="124"/>
      <c r="AB41" s="124"/>
      <c r="AC41" s="124"/>
      <c r="AD41" s="124"/>
      <c r="AE41" s="124"/>
    </row>
  </sheetData>
  <pageMargins left="0.511811024" right="0.511811024" top="0.78740157500000008" bottom="0.78740157500000008" header="0.31496062000000008" footer="0.31496062000000008"/>
  <pageSetup paperSize="9" fitToWidth="0" fitToHeight="0" orientation="portrait" r:id="rId1"/>
  <ignoredErrors>
    <ignoredError sqref="D17:M17"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O108"/>
  <sheetViews>
    <sheetView topLeftCell="A22" workbookViewId="0">
      <selection activeCell="J45" sqref="J45"/>
    </sheetView>
  </sheetViews>
  <sheetFormatPr defaultRowHeight="14.25"/>
  <cols>
    <col min="1" max="1" width="11.42578125" style="9" customWidth="1"/>
    <col min="2" max="2" width="12.85546875" style="83" bestFit="1" customWidth="1"/>
    <col min="3" max="3" width="11.42578125" style="83"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0</v>
      </c>
    </row>
    <row r="2" spans="1:15" ht="15">
      <c r="A2" s="1" t="s">
        <v>1</v>
      </c>
    </row>
    <row r="3" spans="1:15" ht="15">
      <c r="A3" s="1"/>
    </row>
    <row r="4" spans="1:15" ht="15">
      <c r="A4" s="1" t="s">
        <v>494</v>
      </c>
    </row>
    <row r="5" spans="1:15" ht="15">
      <c r="A5" s="1"/>
    </row>
    <row r="6" spans="1:15">
      <c r="A6" s="9" t="s">
        <v>207</v>
      </c>
    </row>
    <row r="7" spans="1:15">
      <c r="A7" s="9" t="s">
        <v>208</v>
      </c>
    </row>
    <row r="8" spans="1:15" ht="15" thickBot="1">
      <c r="B8" s="9"/>
      <c r="C8" s="9"/>
    </row>
    <row r="9" spans="1:15" ht="15.75" thickBot="1">
      <c r="A9" s="1074" t="str">
        <f>'10+_SUB''s_2024'!A7</f>
        <v>Lapa</v>
      </c>
      <c r="B9" s="1075"/>
      <c r="C9" s="1076"/>
      <c r="E9" s="1077" t="str">
        <f>'10+_SUB''s_2024'!A8</f>
        <v>Sé</v>
      </c>
      <c r="F9" s="1075"/>
      <c r="G9" s="1076"/>
      <c r="I9" s="1077" t="str">
        <f>'10+_SUB''s_2024'!A9</f>
        <v>Penha</v>
      </c>
      <c r="J9" s="1075"/>
      <c r="K9" s="1076"/>
      <c r="M9" s="1077" t="str">
        <f>'10+_SUB''s_2024'!A10</f>
        <v>Mooca</v>
      </c>
      <c r="N9" s="1075"/>
      <c r="O9" s="1076"/>
    </row>
    <row r="10" spans="1:15" ht="15.75" thickBot="1">
      <c r="A10" s="741" t="s">
        <v>2</v>
      </c>
      <c r="B10" s="751" t="s">
        <v>209</v>
      </c>
      <c r="C10" s="619" t="s">
        <v>210</v>
      </c>
      <c r="E10" s="615" t="s">
        <v>2</v>
      </c>
      <c r="F10" s="5" t="s">
        <v>209</v>
      </c>
      <c r="G10" s="614" t="s">
        <v>210</v>
      </c>
      <c r="I10" s="615" t="s">
        <v>2</v>
      </c>
      <c r="J10" s="5" t="s">
        <v>209</v>
      </c>
      <c r="K10" s="614" t="s">
        <v>210</v>
      </c>
      <c r="M10" s="615" t="s">
        <v>2</v>
      </c>
      <c r="N10" s="5" t="s">
        <v>209</v>
      </c>
      <c r="O10" s="619" t="s">
        <v>210</v>
      </c>
    </row>
    <row r="11" spans="1:15" ht="15">
      <c r="A11" s="752">
        <v>45292</v>
      </c>
      <c r="B11" s="319">
        <f>'10+_SUB''s_2024'!M7</f>
        <v>92</v>
      </c>
      <c r="C11" s="621">
        <f>((B11-43)/43)*100</f>
        <v>113.95348837209302</v>
      </c>
      <c r="E11" s="603">
        <v>45292</v>
      </c>
      <c r="F11" s="105">
        <f>'10+_SUB''s_2024'!M8</f>
        <v>77</v>
      </c>
      <c r="G11" s="604">
        <f>((F11-67)/67)*100</f>
        <v>14.925373134328357</v>
      </c>
      <c r="I11" s="603">
        <v>45292</v>
      </c>
      <c r="J11" s="105">
        <f>'10+_SUB''s_2024'!M9</f>
        <v>99</v>
      </c>
      <c r="K11" s="604">
        <f>((J11-54)/54)*100</f>
        <v>83.333333333333343</v>
      </c>
      <c r="M11" s="603">
        <v>45292</v>
      </c>
      <c r="N11" s="194">
        <f>'10+_SUB''s_2024'!M10</f>
        <v>62</v>
      </c>
      <c r="O11" s="621">
        <f>((N11-65)/65)*100</f>
        <v>-4.6153846153846159</v>
      </c>
    </row>
    <row r="12" spans="1:15" s="456" customFormat="1" ht="15">
      <c r="A12" s="768">
        <v>45323</v>
      </c>
      <c r="B12" s="769">
        <f>'10+_SUB''s_2024'!L7</f>
        <v>83</v>
      </c>
      <c r="C12" s="763">
        <f>((B12-51)/51)*100</f>
        <v>62.745098039215684</v>
      </c>
      <c r="E12" s="759">
        <v>45323</v>
      </c>
      <c r="F12" s="762">
        <f>'10+_SUB''s_2024'!L8</f>
        <v>64</v>
      </c>
      <c r="G12" s="763">
        <f t="shared" ref="G12:G17" si="0">((F12-F11)/F11)*100</f>
        <v>-16.883116883116884</v>
      </c>
      <c r="I12" s="759">
        <v>45323</v>
      </c>
      <c r="J12" s="762">
        <f>'10+_SUB''s_2024'!L9</f>
        <v>70</v>
      </c>
      <c r="K12" s="763">
        <f t="shared" ref="K12:K17" si="1">((J12-J11)/J11)*100</f>
        <v>-29.292929292929294</v>
      </c>
      <c r="M12" s="759">
        <v>45323</v>
      </c>
      <c r="N12" s="770">
        <f>'10+_SUB''s_2024'!L10</f>
        <v>76</v>
      </c>
      <c r="O12" s="763">
        <f t="shared" ref="O12:O17" si="2">((N12-N11)/N11)*100</f>
        <v>22.58064516129032</v>
      </c>
    </row>
    <row r="13" spans="1:15" s="651" customFormat="1" ht="15">
      <c r="A13" s="798">
        <v>45352</v>
      </c>
      <c r="B13" s="799">
        <f>'10+_SUB''s_2024'!K7</f>
        <v>93</v>
      </c>
      <c r="C13" s="800">
        <f t="shared" ref="C13:C18" si="3">((B13-B12)/B12)*100</f>
        <v>12.048192771084338</v>
      </c>
      <c r="E13" s="801">
        <v>45352</v>
      </c>
      <c r="F13" s="802">
        <f>'10+_SUB''s_2024'!$K$8</f>
        <v>85</v>
      </c>
      <c r="G13" s="800">
        <f t="shared" si="0"/>
        <v>32.8125</v>
      </c>
      <c r="I13" s="801">
        <v>45352</v>
      </c>
      <c r="J13" s="802">
        <f>'10+_SUB''s_2024'!$K$9</f>
        <v>70</v>
      </c>
      <c r="K13" s="800">
        <f t="shared" si="1"/>
        <v>0</v>
      </c>
      <c r="M13" s="801">
        <v>45352</v>
      </c>
      <c r="N13" s="803">
        <f>'10+_SUB''s_2024'!$K$10</f>
        <v>47</v>
      </c>
      <c r="O13" s="800">
        <f t="shared" si="2"/>
        <v>-38.15789473684211</v>
      </c>
    </row>
    <row r="14" spans="1:15" s="456" customFormat="1" ht="15">
      <c r="A14" s="768">
        <v>45383</v>
      </c>
      <c r="B14" s="769">
        <f>'10+_SUB''s_2024'!J$7</f>
        <v>92</v>
      </c>
      <c r="C14" s="763">
        <f t="shared" si="3"/>
        <v>-1.0752688172043012</v>
      </c>
      <c r="E14" s="759">
        <v>45383</v>
      </c>
      <c r="F14" s="770">
        <f>'10+_SUB''s_2024'!J$8</f>
        <v>77</v>
      </c>
      <c r="G14" s="763">
        <f t="shared" si="0"/>
        <v>-9.4117647058823533</v>
      </c>
      <c r="I14" s="759">
        <v>45383</v>
      </c>
      <c r="J14" s="770">
        <f>'10+_SUB''s_2024'!J$9</f>
        <v>67</v>
      </c>
      <c r="K14" s="763">
        <f t="shared" si="1"/>
        <v>-4.2857142857142856</v>
      </c>
      <c r="M14" s="759">
        <v>45383</v>
      </c>
      <c r="N14" s="770">
        <f>'10+_SUB''s_2024'!J$10</f>
        <v>52</v>
      </c>
      <c r="O14" s="763">
        <f t="shared" si="2"/>
        <v>10.638297872340425</v>
      </c>
    </row>
    <row r="15" spans="1:15" s="651" customFormat="1" ht="15">
      <c r="A15" s="798">
        <v>45413</v>
      </c>
      <c r="B15" s="799">
        <f>'10+_SUB''s_2024'!I$7</f>
        <v>62</v>
      </c>
      <c r="C15" s="800">
        <f t="shared" si="3"/>
        <v>-32.608695652173914</v>
      </c>
      <c r="E15" s="801">
        <v>45413</v>
      </c>
      <c r="F15" s="803">
        <f>'10+_SUB''s_2024'!I$8</f>
        <v>92</v>
      </c>
      <c r="G15" s="800">
        <f t="shared" si="0"/>
        <v>19.480519480519483</v>
      </c>
      <c r="I15" s="801">
        <v>45413</v>
      </c>
      <c r="J15" s="803">
        <f>'10+_SUB''s_2024'!I$9</f>
        <v>67</v>
      </c>
      <c r="K15" s="800">
        <f t="shared" si="1"/>
        <v>0</v>
      </c>
      <c r="M15" s="801">
        <v>45413</v>
      </c>
      <c r="N15" s="803">
        <f>'10+_SUB''s_2024'!I$10</f>
        <v>65</v>
      </c>
      <c r="O15" s="800">
        <f t="shared" si="2"/>
        <v>25</v>
      </c>
    </row>
    <row r="16" spans="1:15" s="456" customFormat="1" ht="15">
      <c r="A16" s="768">
        <v>45444</v>
      </c>
      <c r="B16" s="769">
        <f>'10+_SUB''s_2024'!H$7</f>
        <v>82</v>
      </c>
      <c r="C16" s="763">
        <f t="shared" si="3"/>
        <v>32.258064516129032</v>
      </c>
      <c r="E16" s="759">
        <v>45444</v>
      </c>
      <c r="F16" s="770">
        <f>'10+_SUB''s_2024'!H$8</f>
        <v>72</v>
      </c>
      <c r="G16" s="763">
        <f t="shared" si="0"/>
        <v>-21.739130434782609</v>
      </c>
      <c r="I16" s="759">
        <v>45444</v>
      </c>
      <c r="J16" s="770">
        <f>'10+_SUB''s_2024'!H$9</f>
        <v>66</v>
      </c>
      <c r="K16" s="763">
        <f t="shared" si="1"/>
        <v>-1.4925373134328357</v>
      </c>
      <c r="M16" s="759">
        <v>45444</v>
      </c>
      <c r="N16" s="770">
        <f>'10+_SUB''s_2024'!H$10</f>
        <v>66</v>
      </c>
      <c r="O16" s="763">
        <f t="shared" si="2"/>
        <v>1.5384615384615385</v>
      </c>
    </row>
    <row r="17" spans="1:15" s="456" customFormat="1" ht="15">
      <c r="A17" s="768">
        <v>45474</v>
      </c>
      <c r="B17" s="769">
        <f>'10+_SUB''s_2024'!G$7</f>
        <v>52</v>
      </c>
      <c r="C17" s="763">
        <f t="shared" si="3"/>
        <v>-36.585365853658537</v>
      </c>
      <c r="E17" s="759">
        <v>45474</v>
      </c>
      <c r="F17" s="770">
        <f>'10+_SUB''s_2024'!G$8</f>
        <v>78</v>
      </c>
      <c r="G17" s="763">
        <f t="shared" si="0"/>
        <v>8.3333333333333321</v>
      </c>
      <c r="I17" s="759">
        <v>45474</v>
      </c>
      <c r="J17" s="770">
        <f>'10+_SUB''s_2024'!G$9</f>
        <v>64</v>
      </c>
      <c r="K17" s="763">
        <f t="shared" si="1"/>
        <v>-3.0303030303030303</v>
      </c>
      <c r="M17" s="759">
        <v>45474</v>
      </c>
      <c r="N17" s="770">
        <f>'10+_SUB''s_2024'!G$10</f>
        <v>78</v>
      </c>
      <c r="O17" s="763">
        <f t="shared" si="2"/>
        <v>18.181818181818183</v>
      </c>
    </row>
    <row r="18" spans="1:15" s="456" customFormat="1" ht="15">
      <c r="A18" s="768">
        <v>45505</v>
      </c>
      <c r="B18" s="769">
        <f>'10+_SUB''s_2024'!F$7</f>
        <v>79</v>
      </c>
      <c r="C18" s="763">
        <f t="shared" si="3"/>
        <v>51.923076923076927</v>
      </c>
      <c r="E18" s="759">
        <v>45505</v>
      </c>
      <c r="F18" s="770">
        <f>'10+_SUB''s_2024'!F$8</f>
        <v>102</v>
      </c>
      <c r="G18" s="763">
        <f t="shared" ref="G18" si="4">((F18-F17)/F17)*100</f>
        <v>30.76923076923077</v>
      </c>
      <c r="I18" s="759">
        <v>45505</v>
      </c>
      <c r="J18" s="770">
        <f>'10+_SUB''s_2024'!F$9</f>
        <v>44</v>
      </c>
      <c r="K18" s="763">
        <f t="shared" ref="K18" si="5">((J18-J17)/J17)*100</f>
        <v>-31.25</v>
      </c>
      <c r="M18" s="759">
        <v>45505</v>
      </c>
      <c r="N18" s="770">
        <f>'10+_SUB''s_2024'!F$10</f>
        <v>70</v>
      </c>
      <c r="O18" s="763">
        <f>((N18-N17)/N17)*100</f>
        <v>-10.256410256410255</v>
      </c>
    </row>
    <row r="19" spans="1:15" s="456" customFormat="1" ht="15">
      <c r="A19" s="768">
        <v>45536</v>
      </c>
      <c r="B19" s="769">
        <f>'10+_SUB''s_2024'!E$7</f>
        <v>139</v>
      </c>
      <c r="C19" s="763">
        <f t="shared" ref="C19:C21" si="6">((B19-B18)/B18)*100</f>
        <v>75.949367088607602</v>
      </c>
      <c r="E19" s="759">
        <v>45536</v>
      </c>
      <c r="F19" s="770">
        <f>'10+_SUB''s_2024'!E$8</f>
        <v>109</v>
      </c>
      <c r="G19" s="763">
        <f t="shared" ref="G19:G20" si="7">((F19-F18)/F18)*100</f>
        <v>6.8627450980392162</v>
      </c>
      <c r="I19" s="759">
        <v>45536</v>
      </c>
      <c r="J19" s="770">
        <f>'10+_SUB''s_2024'!E$9</f>
        <v>62</v>
      </c>
      <c r="K19" s="763">
        <f t="shared" ref="K19:K21" si="8">((J19-J18)/J18)*100</f>
        <v>40.909090909090914</v>
      </c>
      <c r="M19" s="759">
        <v>45536</v>
      </c>
      <c r="N19" s="770">
        <f>'10+_SUB''s_2024'!E$10</f>
        <v>54</v>
      </c>
      <c r="O19" s="763">
        <f>((N19-N18)/N18)*100</f>
        <v>-22.857142857142858</v>
      </c>
    </row>
    <row r="20" spans="1:15" s="456" customFormat="1" ht="15">
      <c r="A20" s="768">
        <v>45566</v>
      </c>
      <c r="B20" s="769">
        <f>'10+_SUB''s_2024'!D$7</f>
        <v>68</v>
      </c>
      <c r="C20" s="763">
        <f t="shared" si="6"/>
        <v>-51.079136690647488</v>
      </c>
      <c r="E20" s="759">
        <v>45566</v>
      </c>
      <c r="F20" s="770">
        <f>'10+_SUB''s_2024'!D$8</f>
        <v>71</v>
      </c>
      <c r="G20" s="763">
        <f t="shared" si="7"/>
        <v>-34.862385321100916</v>
      </c>
      <c r="I20" s="759">
        <v>45566</v>
      </c>
      <c r="J20" s="770">
        <f>'10+_SUB''s_2024'!D$9</f>
        <v>48</v>
      </c>
      <c r="K20" s="763">
        <f t="shared" si="8"/>
        <v>-22.58064516129032</v>
      </c>
      <c r="M20" s="759">
        <v>45566</v>
      </c>
      <c r="N20" s="770">
        <f>'10+_SUB''s_2024'!D$10</f>
        <v>69</v>
      </c>
      <c r="O20" s="763">
        <f>((N20-N19)/N19)*100</f>
        <v>27.777777777777779</v>
      </c>
    </row>
    <row r="21" spans="1:15" ht="15">
      <c r="A21" s="753">
        <v>45597</v>
      </c>
      <c r="B21" s="749">
        <f>'10+_SUB''s_2024'!C$7</f>
        <v>0</v>
      </c>
      <c r="C21" s="667">
        <f t="shared" si="6"/>
        <v>-100</v>
      </c>
      <c r="E21" s="605">
        <v>45597</v>
      </c>
      <c r="F21" s="677">
        <f>'10+_SUB''s_2024'!C$8</f>
        <v>0</v>
      </c>
      <c r="G21" s="667">
        <f>((F21-F20)/F20)*100</f>
        <v>-100</v>
      </c>
      <c r="I21" s="605">
        <v>45597</v>
      </c>
      <c r="J21" s="677">
        <f>'10+_SUB''s_2024'!C$9</f>
        <v>0</v>
      </c>
      <c r="K21" s="667">
        <f t="shared" si="8"/>
        <v>-100</v>
      </c>
      <c r="M21" s="605">
        <v>45597</v>
      </c>
      <c r="N21" s="677">
        <f>'10+_SUB''s_2024'!C$10</f>
        <v>0</v>
      </c>
      <c r="O21" s="667">
        <f>((N21-N20)/N20)*100</f>
        <v>-100</v>
      </c>
    </row>
    <row r="22" spans="1:15" ht="15.75" thickBot="1">
      <c r="A22" s="754">
        <v>45627</v>
      </c>
      <c r="B22" s="750">
        <f>'10+_SUB''s_2024'!B$7</f>
        <v>0</v>
      </c>
      <c r="C22" s="669" t="e">
        <f t="shared" ref="C22" si="9">((B22-B21)/B21)*100</f>
        <v>#DIV/0!</v>
      </c>
      <c r="E22" s="606">
        <v>45627</v>
      </c>
      <c r="F22" s="678">
        <f>'10+_SUB''s_2024'!B$8</f>
        <v>0</v>
      </c>
      <c r="G22" s="669" t="e">
        <f>((F22-F21)/F21)*100</f>
        <v>#DIV/0!</v>
      </c>
      <c r="I22" s="606">
        <v>45627</v>
      </c>
      <c r="J22" s="678">
        <f>'10+_SUB''s_2024'!B$9</f>
        <v>0</v>
      </c>
      <c r="K22" s="669" t="e">
        <f t="shared" ref="K22" si="10">((J22-J21)/J21)*100</f>
        <v>#DIV/0!</v>
      </c>
      <c r="M22" s="606">
        <v>45627</v>
      </c>
      <c r="N22" s="678">
        <f>'10+_SUB''s_2024'!B$10</f>
        <v>0</v>
      </c>
      <c r="O22" s="669" t="e">
        <f>((N22-N21)/N21)*100</f>
        <v>#DIV/0!</v>
      </c>
    </row>
    <row r="23" spans="1:15">
      <c r="B23" s="9"/>
      <c r="C23" s="9"/>
    </row>
    <row r="24" spans="1:15" ht="15" thickBot="1">
      <c r="B24" s="9"/>
      <c r="C24" s="9"/>
    </row>
    <row r="25" spans="1:15" ht="15.75" thickBot="1">
      <c r="A25" s="1078" t="str">
        <f>'10+_SUB''s_2024'!A11</f>
        <v>Vila Mariana</v>
      </c>
      <c r="B25" s="1079"/>
      <c r="C25" s="1080"/>
      <c r="E25" s="1077" t="str">
        <f>'10+_SUB''s_2024'!A12</f>
        <v>Ipiranga</v>
      </c>
      <c r="F25" s="1075"/>
      <c r="G25" s="1076"/>
      <c r="I25" s="1077" t="str">
        <f>'10+_SUB''s_2024'!A13</f>
        <v>Santana/Tucuruvi</v>
      </c>
      <c r="J25" s="1075"/>
      <c r="K25" s="1076"/>
      <c r="M25" s="1077" t="str">
        <f>'10+_SUB''s_2024'!A14</f>
        <v>Butantã</v>
      </c>
      <c r="N25" s="1075"/>
      <c r="O25" s="1081"/>
    </row>
    <row r="26" spans="1:15" ht="15.75" thickBot="1">
      <c r="A26" s="600" t="s">
        <v>2</v>
      </c>
      <c r="B26" s="611" t="s">
        <v>209</v>
      </c>
      <c r="C26" s="627" t="s">
        <v>210</v>
      </c>
      <c r="E26" s="615" t="s">
        <v>2</v>
      </c>
      <c r="F26" s="5" t="s">
        <v>209</v>
      </c>
      <c r="G26" s="619" t="s">
        <v>210</v>
      </c>
      <c r="I26" s="613" t="s">
        <v>2</v>
      </c>
      <c r="J26" s="5" t="s">
        <v>209</v>
      </c>
      <c r="K26" s="614" t="s">
        <v>210</v>
      </c>
      <c r="M26" s="613" t="s">
        <v>2</v>
      </c>
      <c r="N26" s="755" t="s">
        <v>209</v>
      </c>
      <c r="O26" s="741" t="s">
        <v>210</v>
      </c>
    </row>
    <row r="27" spans="1:15" ht="15">
      <c r="A27" s="603">
        <v>45292</v>
      </c>
      <c r="B27" s="105">
        <f>'10+_SUB''s_2024'!M11</f>
        <v>64</v>
      </c>
      <c r="C27" s="604">
        <f>((B27-54)/54)*100</f>
        <v>18.518518518518519</v>
      </c>
      <c r="E27" s="603">
        <v>45292</v>
      </c>
      <c r="F27" s="194">
        <f>'10+_SUB''s_2024'!M12</f>
        <v>45</v>
      </c>
      <c r="G27" s="492">
        <f>((F27-39)/39)*100</f>
        <v>15.384615384615385</v>
      </c>
      <c r="I27" s="603">
        <v>45292</v>
      </c>
      <c r="J27" s="105">
        <f>'10+_SUB''s_2024'!M13</f>
        <v>57</v>
      </c>
      <c r="K27" s="604">
        <f>((J27-38)/38)*100</f>
        <v>50</v>
      </c>
      <c r="M27" s="603">
        <v>45292</v>
      </c>
      <c r="N27" s="105">
        <f>'10+_SUB''s_2024'!M14</f>
        <v>48</v>
      </c>
      <c r="O27" s="756">
        <f>((N27-38)/38)*100</f>
        <v>26.315789473684209</v>
      </c>
    </row>
    <row r="28" spans="1:15" s="456" customFormat="1" ht="15">
      <c r="A28" s="759">
        <v>45323</v>
      </c>
      <c r="B28" s="762">
        <f>'10+_SUB''s_2024'!L11</f>
        <v>58</v>
      </c>
      <c r="C28" s="763">
        <f t="shared" ref="C28:C33" si="11">((B28-B27)/B27)*100</f>
        <v>-9.375</v>
      </c>
      <c r="E28" s="759">
        <v>45323</v>
      </c>
      <c r="F28" s="770">
        <f>'10+_SUB''s_2024'!L12</f>
        <v>48</v>
      </c>
      <c r="G28" s="771">
        <f t="shared" ref="G28:G33" si="12">((F28-F27)/F27)*100</f>
        <v>6.666666666666667</v>
      </c>
      <c r="I28" s="759">
        <v>45323</v>
      </c>
      <c r="J28" s="762">
        <f>'10+_SUB''s_2024'!L13</f>
        <v>62</v>
      </c>
      <c r="K28" s="763">
        <f t="shared" ref="K28:K33" si="13">((J28-J27)/J27)*100</f>
        <v>8.7719298245614024</v>
      </c>
      <c r="M28" s="759">
        <v>45323</v>
      </c>
      <c r="N28" s="762">
        <f>'10+_SUB''s_2024'!L14</f>
        <v>48</v>
      </c>
      <c r="O28" s="763">
        <f t="shared" ref="O28:O33" si="14">((N28-N27)/N27)*100</f>
        <v>0</v>
      </c>
    </row>
    <row r="29" spans="1:15" s="651" customFormat="1" ht="15">
      <c r="A29" s="801">
        <v>45352</v>
      </c>
      <c r="B29" s="802">
        <f>'10+_SUB''s_2024'!$K$11</f>
        <v>63</v>
      </c>
      <c r="C29" s="800">
        <f t="shared" si="11"/>
        <v>8.6206896551724146</v>
      </c>
      <c r="E29" s="801">
        <v>45352</v>
      </c>
      <c r="F29" s="803">
        <f>'10+_SUB''s_2024'!$K$12</f>
        <v>64</v>
      </c>
      <c r="G29" s="804">
        <f t="shared" si="12"/>
        <v>33.333333333333329</v>
      </c>
      <c r="I29" s="801">
        <v>45352</v>
      </c>
      <c r="J29" s="802">
        <f>'10+_SUB''s_2024'!$K$13</f>
        <v>66</v>
      </c>
      <c r="K29" s="800">
        <f t="shared" si="13"/>
        <v>6.4516129032258061</v>
      </c>
      <c r="M29" s="801">
        <v>45352</v>
      </c>
      <c r="N29" s="802">
        <f>'10+_SUB''s_2024'!$K$14</f>
        <v>66</v>
      </c>
      <c r="O29" s="800">
        <f t="shared" si="14"/>
        <v>37.5</v>
      </c>
    </row>
    <row r="30" spans="1:15" s="456" customFormat="1" ht="15">
      <c r="A30" s="759">
        <v>45383</v>
      </c>
      <c r="B30" s="770">
        <f>'10+_SUB''s_2024'!J$11</f>
        <v>57</v>
      </c>
      <c r="C30" s="763">
        <f t="shared" si="11"/>
        <v>-9.5238095238095237</v>
      </c>
      <c r="E30" s="759">
        <v>45383</v>
      </c>
      <c r="F30" s="770">
        <f>'10+_SUB''s_2024'!J$12</f>
        <v>42</v>
      </c>
      <c r="G30" s="771">
        <f t="shared" si="12"/>
        <v>-34.375</v>
      </c>
      <c r="I30" s="759">
        <v>45383</v>
      </c>
      <c r="J30" s="770">
        <f>'10+_SUB''s_2024'!J$13</f>
        <v>72</v>
      </c>
      <c r="K30" s="763">
        <f t="shared" si="13"/>
        <v>9.0909090909090917</v>
      </c>
      <c r="M30" s="759">
        <v>45383</v>
      </c>
      <c r="N30" s="770">
        <f>'10+_SUB''s_2024'!J$14</f>
        <v>55</v>
      </c>
      <c r="O30" s="763">
        <f t="shared" si="14"/>
        <v>-16.666666666666664</v>
      </c>
    </row>
    <row r="31" spans="1:15" s="651" customFormat="1" ht="15">
      <c r="A31" s="801">
        <v>45413</v>
      </c>
      <c r="B31" s="803">
        <f>'10+_SUB''s_2024'!I$11</f>
        <v>64</v>
      </c>
      <c r="C31" s="800">
        <f t="shared" si="11"/>
        <v>12.280701754385964</v>
      </c>
      <c r="E31" s="801">
        <v>45413</v>
      </c>
      <c r="F31" s="803">
        <f>'10+_SUB''s_2024'!I$12</f>
        <v>48</v>
      </c>
      <c r="G31" s="804">
        <f t="shared" si="12"/>
        <v>14.285714285714285</v>
      </c>
      <c r="I31" s="801">
        <v>45413</v>
      </c>
      <c r="J31" s="803">
        <f>'10+_SUB''s_2024'!I$13</f>
        <v>49</v>
      </c>
      <c r="K31" s="800">
        <f t="shared" si="13"/>
        <v>-31.944444444444443</v>
      </c>
      <c r="M31" s="801">
        <v>45413</v>
      </c>
      <c r="N31" s="803">
        <f>'10+_SUB''s_2024'!I$14</f>
        <v>52</v>
      </c>
      <c r="O31" s="800">
        <f t="shared" si="14"/>
        <v>-5.4545454545454541</v>
      </c>
    </row>
    <row r="32" spans="1:15" s="456" customFormat="1" ht="15">
      <c r="A32" s="759">
        <v>45444</v>
      </c>
      <c r="B32" s="770">
        <f>'10+_SUB''s_2024'!H$11</f>
        <v>58</v>
      </c>
      <c r="C32" s="763">
        <f t="shared" si="11"/>
        <v>-9.375</v>
      </c>
      <c r="E32" s="759">
        <v>45444</v>
      </c>
      <c r="F32" s="770">
        <f>'10+_SUB''s_2024'!H$12</f>
        <v>64</v>
      </c>
      <c r="G32" s="771">
        <f t="shared" si="12"/>
        <v>33.333333333333329</v>
      </c>
      <c r="I32" s="759">
        <v>45444</v>
      </c>
      <c r="J32" s="770">
        <f>'10+_SUB''s_2024'!H$13</f>
        <v>60</v>
      </c>
      <c r="K32" s="763">
        <f t="shared" si="13"/>
        <v>22.448979591836736</v>
      </c>
      <c r="M32" s="759">
        <v>45444</v>
      </c>
      <c r="N32" s="770">
        <f>'10+_SUB''s_2024'!H$14</f>
        <v>39</v>
      </c>
      <c r="O32" s="763">
        <f t="shared" si="14"/>
        <v>-25</v>
      </c>
    </row>
    <row r="33" spans="1:15" s="456" customFormat="1" ht="15">
      <c r="A33" s="759">
        <v>45474</v>
      </c>
      <c r="B33" s="770">
        <f>'10+_SUB''s_2024'!G$11</f>
        <v>65</v>
      </c>
      <c r="C33" s="763">
        <f t="shared" si="11"/>
        <v>12.068965517241379</v>
      </c>
      <c r="E33" s="759">
        <v>45474</v>
      </c>
      <c r="F33" s="770">
        <f>'10+_SUB''s_2024'!G$12</f>
        <v>108</v>
      </c>
      <c r="G33" s="771">
        <f t="shared" si="12"/>
        <v>68.75</v>
      </c>
      <c r="I33" s="759">
        <v>45474</v>
      </c>
      <c r="J33" s="770">
        <f>'10+_SUB''s_2024'!G$13</f>
        <v>58</v>
      </c>
      <c r="K33" s="763">
        <f t="shared" si="13"/>
        <v>-3.3333333333333335</v>
      </c>
      <c r="M33" s="759">
        <v>45474</v>
      </c>
      <c r="N33" s="770">
        <f>'10+_SUB''s_2024'!G$14</f>
        <v>40</v>
      </c>
      <c r="O33" s="763">
        <f t="shared" si="14"/>
        <v>2.5641025641025639</v>
      </c>
    </row>
    <row r="34" spans="1:15" s="456" customFormat="1" ht="15">
      <c r="A34" s="759">
        <v>45505</v>
      </c>
      <c r="B34" s="770">
        <f>'10+_SUB''s_2024'!F$11</f>
        <v>58</v>
      </c>
      <c r="C34" s="763">
        <f t="shared" ref="C34" si="15">((B34-B33)/B33)*100</f>
        <v>-10.76923076923077</v>
      </c>
      <c r="E34" s="759">
        <v>45505</v>
      </c>
      <c r="F34" s="770">
        <f>'10+_SUB''s_2024'!F$12</f>
        <v>54</v>
      </c>
      <c r="G34" s="771">
        <f t="shared" ref="G34" si="16">((F34-F33)/F33)*100</f>
        <v>-50</v>
      </c>
      <c r="I34" s="759">
        <v>45505</v>
      </c>
      <c r="J34" s="770">
        <f>'10+_SUB''s_2024'!F$13</f>
        <v>54</v>
      </c>
      <c r="K34" s="763">
        <f t="shared" ref="K34" si="17">((J34-J33)/J33)*100</f>
        <v>-6.8965517241379306</v>
      </c>
      <c r="M34" s="759">
        <v>45505</v>
      </c>
      <c r="N34" s="770">
        <f>'10+_SUB''s_2024'!F$14</f>
        <v>48</v>
      </c>
      <c r="O34" s="763">
        <f t="shared" ref="O34" si="18">((N34-N33)/N33)*100</f>
        <v>20</v>
      </c>
    </row>
    <row r="35" spans="1:15" s="456" customFormat="1" ht="15">
      <c r="A35" s="759">
        <v>45536</v>
      </c>
      <c r="B35" s="770">
        <f>'10+_SUB''s_2024'!E$11</f>
        <v>58</v>
      </c>
      <c r="C35" s="763">
        <f t="shared" ref="C35:C37" si="19">((B35-B34)/B34)*100</f>
        <v>0</v>
      </c>
      <c r="E35" s="759">
        <v>45536</v>
      </c>
      <c r="F35" s="770">
        <f>'10+_SUB''s_2024'!E$12</f>
        <v>71</v>
      </c>
      <c r="G35" s="771">
        <f t="shared" ref="G35:G37" si="20">((F35-F34)/F34)*100</f>
        <v>31.481481481481481</v>
      </c>
      <c r="I35" s="759">
        <v>45536</v>
      </c>
      <c r="J35" s="770">
        <f>'10+_SUB''s_2024'!E$13</f>
        <v>42</v>
      </c>
      <c r="K35" s="763">
        <f t="shared" ref="K35:K37" si="21">((J35-J34)/J34)*100</f>
        <v>-22.222222222222221</v>
      </c>
      <c r="M35" s="759">
        <v>45536</v>
      </c>
      <c r="N35" s="770">
        <f>'10+_SUB''s_2024'!E$14</f>
        <v>52</v>
      </c>
      <c r="O35" s="763">
        <f t="shared" ref="O35:O37" si="22">((N35-N34)/N34)*100</f>
        <v>8.3333333333333321</v>
      </c>
    </row>
    <row r="36" spans="1:15" s="456" customFormat="1" ht="15">
      <c r="A36" s="759">
        <v>45566</v>
      </c>
      <c r="B36" s="770">
        <f>'10+_SUB''s_2024'!D$11</f>
        <v>71</v>
      </c>
      <c r="C36" s="763">
        <f t="shared" si="19"/>
        <v>22.413793103448278</v>
      </c>
      <c r="E36" s="759">
        <v>45566</v>
      </c>
      <c r="F36" s="770">
        <f>'10+_SUB''s_2024'!D$12</f>
        <v>59</v>
      </c>
      <c r="G36" s="771">
        <f t="shared" si="20"/>
        <v>-16.901408450704224</v>
      </c>
      <c r="I36" s="759">
        <v>45566</v>
      </c>
      <c r="J36" s="770">
        <f>'10+_SUB''s_2024'!D$13</f>
        <v>42</v>
      </c>
      <c r="K36" s="763">
        <f t="shared" si="21"/>
        <v>0</v>
      </c>
      <c r="M36" s="759">
        <v>45566</v>
      </c>
      <c r="N36" s="770">
        <f>'10+_SUB''s_2024'!D$14</f>
        <v>60</v>
      </c>
      <c r="O36" s="763">
        <f t="shared" si="22"/>
        <v>15.384615384615385</v>
      </c>
    </row>
    <row r="37" spans="1:15" ht="15">
      <c r="A37" s="605">
        <v>45597</v>
      </c>
      <c r="B37" s="677">
        <f>'10+_SUB''s_2024'!C$11</f>
        <v>0</v>
      </c>
      <c r="C37" s="667">
        <f t="shared" si="19"/>
        <v>-100</v>
      </c>
      <c r="E37" s="605">
        <v>45597</v>
      </c>
      <c r="F37" s="677">
        <f>'10+_SUB''s_2024'!C$12</f>
        <v>0</v>
      </c>
      <c r="G37" s="679">
        <f t="shared" si="20"/>
        <v>-100</v>
      </c>
      <c r="I37" s="605">
        <v>45597</v>
      </c>
      <c r="J37" s="677">
        <f>'10+_SUB''s_2024'!C$13</f>
        <v>0</v>
      </c>
      <c r="K37" s="667">
        <f t="shared" si="21"/>
        <v>-100</v>
      </c>
      <c r="M37" s="605">
        <v>45597</v>
      </c>
      <c r="N37" s="677">
        <f>'10+_SUB''s_2024'!C$14</f>
        <v>0</v>
      </c>
      <c r="O37" s="667">
        <f t="shared" si="22"/>
        <v>-100</v>
      </c>
    </row>
    <row r="38" spans="1:15" ht="15.75" thickBot="1">
      <c r="A38" s="606">
        <v>45627</v>
      </c>
      <c r="B38" s="678">
        <f>'10+_SUB''s_2024'!B$11</f>
        <v>0</v>
      </c>
      <c r="C38" s="669" t="e">
        <f t="shared" ref="C38" si="23">((B38-B37)/B37)*100</f>
        <v>#DIV/0!</v>
      </c>
      <c r="E38" s="606">
        <v>45627</v>
      </c>
      <c r="F38" s="678">
        <f>'10+_SUB''s_2024'!B$12</f>
        <v>0</v>
      </c>
      <c r="G38" s="680" t="e">
        <f t="shared" ref="G38" si="24">((F38-F37)/F37)*100</f>
        <v>#DIV/0!</v>
      </c>
      <c r="I38" s="606">
        <v>45627</v>
      </c>
      <c r="J38" s="678">
        <f>'10+_SUB''s_2024'!B$13</f>
        <v>0</v>
      </c>
      <c r="K38" s="669" t="e">
        <f t="shared" ref="K38" si="25">((J38-J37)/J37)*100</f>
        <v>#DIV/0!</v>
      </c>
      <c r="M38" s="606">
        <v>45627</v>
      </c>
      <c r="N38" s="678">
        <f>'10+_SUB''s_2024'!B$14</f>
        <v>0</v>
      </c>
      <c r="O38" s="669" t="e">
        <f t="shared" ref="O38" si="26">((N38-N37)/N37)*100</f>
        <v>#DIV/0!</v>
      </c>
    </row>
    <row r="40" spans="1:15" ht="15" thickBot="1"/>
    <row r="41" spans="1:15" ht="15.75" thickBot="1">
      <c r="A41" s="1077" t="str">
        <f>'10+_SUB''s_2024'!A15</f>
        <v>Santo Amaro</v>
      </c>
      <c r="B41" s="1075"/>
      <c r="C41" s="1076"/>
      <c r="E41" s="1077" t="str">
        <f>'10+_SUB''s_2024'!A16</f>
        <v>Pirituba/Jaraguá</v>
      </c>
      <c r="F41" s="1075"/>
      <c r="G41" s="1076"/>
    </row>
    <row r="42" spans="1:15" ht="15.75" thickBot="1">
      <c r="A42" s="615" t="s">
        <v>2</v>
      </c>
      <c r="B42" s="5" t="s">
        <v>209</v>
      </c>
      <c r="C42" s="614" t="s">
        <v>210</v>
      </c>
      <c r="E42" s="615" t="s">
        <v>2</v>
      </c>
      <c r="F42" s="5" t="s">
        <v>209</v>
      </c>
      <c r="G42" s="614" t="s">
        <v>210</v>
      </c>
    </row>
    <row r="43" spans="1:15" ht="15">
      <c r="A43" s="603">
        <v>45292</v>
      </c>
      <c r="B43" s="105">
        <f>'10+_SUB''s_2024'!M15</f>
        <v>57</v>
      </c>
      <c r="C43" s="604">
        <f>((B43-26)/26)*100</f>
        <v>119.23076923076923</v>
      </c>
      <c r="E43" s="603">
        <v>45292</v>
      </c>
      <c r="F43" s="195">
        <f>'10+_SUB''s_2024'!M16</f>
        <v>43</v>
      </c>
      <c r="G43" s="604">
        <f>((F43-30)/30)*100</f>
        <v>43.333333333333336</v>
      </c>
    </row>
    <row r="44" spans="1:15" s="456" customFormat="1" ht="15">
      <c r="A44" s="759">
        <v>45323</v>
      </c>
      <c r="B44" s="762">
        <f>'10+_SUB''s_2024'!L15</f>
        <v>57</v>
      </c>
      <c r="C44" s="763">
        <f t="shared" ref="C44:C49" si="27">((B44-B43)/B43)*100</f>
        <v>0</v>
      </c>
      <c r="E44" s="759">
        <v>45323</v>
      </c>
      <c r="F44" s="772">
        <f>'10+_SUB''s_2024'!L16</f>
        <v>45</v>
      </c>
      <c r="G44" s="763">
        <f t="shared" ref="G44:G49" si="28">((F44-F43)/F43)*100</f>
        <v>4.6511627906976747</v>
      </c>
    </row>
    <row r="45" spans="1:15" s="651" customFormat="1" ht="15">
      <c r="A45" s="801">
        <v>45352</v>
      </c>
      <c r="B45" s="802">
        <f>'10+_SUB''s_2024'!$K$15</f>
        <v>59</v>
      </c>
      <c r="C45" s="800">
        <f t="shared" si="27"/>
        <v>3.5087719298245612</v>
      </c>
      <c r="E45" s="801">
        <v>45352</v>
      </c>
      <c r="F45" s="805">
        <f>'10+_SUB''s_2024'!$K$16</f>
        <v>45</v>
      </c>
      <c r="G45" s="800">
        <f t="shared" si="28"/>
        <v>0</v>
      </c>
    </row>
    <row r="46" spans="1:15" s="456" customFormat="1" ht="15">
      <c r="A46" s="759">
        <v>45383</v>
      </c>
      <c r="B46" s="762">
        <f>'10+_SUB''s_2024'!J$15</f>
        <v>31</v>
      </c>
      <c r="C46" s="763">
        <f t="shared" si="27"/>
        <v>-47.457627118644069</v>
      </c>
      <c r="E46" s="759">
        <v>45383</v>
      </c>
      <c r="F46" s="770">
        <f>'10+_SUB''s_2024'!J$16</f>
        <v>64</v>
      </c>
      <c r="G46" s="763">
        <f t="shared" si="28"/>
        <v>42.222222222222221</v>
      </c>
    </row>
    <row r="47" spans="1:15" s="651" customFormat="1" ht="15">
      <c r="A47" s="801">
        <v>45413</v>
      </c>
      <c r="B47" s="802">
        <f>'10+_SUB''s_2024'!I$15</f>
        <v>63</v>
      </c>
      <c r="C47" s="800">
        <f t="shared" si="27"/>
        <v>103.2258064516129</v>
      </c>
      <c r="E47" s="801">
        <v>45413</v>
      </c>
      <c r="F47" s="803">
        <f>'10+_SUB''s_2024'!I$16</f>
        <v>42</v>
      </c>
      <c r="G47" s="800">
        <f t="shared" si="28"/>
        <v>-34.375</v>
      </c>
    </row>
    <row r="48" spans="1:15" s="456" customFormat="1" ht="15">
      <c r="A48" s="759">
        <v>45444</v>
      </c>
      <c r="B48" s="762">
        <f>'10+_SUB''s_2024'!H$15</f>
        <v>41</v>
      </c>
      <c r="C48" s="763">
        <f t="shared" si="27"/>
        <v>-34.920634920634917</v>
      </c>
      <c r="E48" s="759">
        <v>45444</v>
      </c>
      <c r="F48" s="770">
        <f>'10+_SUB''s_2024'!H$16</f>
        <v>59</v>
      </c>
      <c r="G48" s="763">
        <f t="shared" si="28"/>
        <v>40.476190476190474</v>
      </c>
    </row>
    <row r="49" spans="1:11" s="456" customFormat="1" ht="15">
      <c r="A49" s="759">
        <v>45474</v>
      </c>
      <c r="B49" s="762">
        <f>'10+_SUB''s_2024'!G$15</f>
        <v>36</v>
      </c>
      <c r="C49" s="763">
        <f t="shared" si="27"/>
        <v>-12.195121951219512</v>
      </c>
      <c r="E49" s="759">
        <v>45474</v>
      </c>
      <c r="F49" s="770">
        <f>'10+_SUB''s_2024'!G$16</f>
        <v>52</v>
      </c>
      <c r="G49" s="763">
        <f t="shared" si="28"/>
        <v>-11.864406779661017</v>
      </c>
    </row>
    <row r="50" spans="1:11" s="456" customFormat="1" ht="15">
      <c r="A50" s="759">
        <v>45505</v>
      </c>
      <c r="B50" s="762">
        <f>'10+_SUB''s_2024'!F$15</f>
        <v>46</v>
      </c>
      <c r="C50" s="763">
        <f t="shared" ref="C50" si="29">((B50-B49)/B49)*100</f>
        <v>27.777777777777779</v>
      </c>
      <c r="E50" s="759">
        <v>45505</v>
      </c>
      <c r="F50" s="770">
        <f>'10+_SUB''s_2024'!F$16</f>
        <v>41</v>
      </c>
      <c r="G50" s="763">
        <f t="shared" ref="G50" si="30">((F50-F49)/F49)*100</f>
        <v>-21.153846153846153</v>
      </c>
    </row>
    <row r="51" spans="1:11" s="456" customFormat="1" ht="15">
      <c r="A51" s="759">
        <v>45536</v>
      </c>
      <c r="B51" s="762">
        <f>'10+_SUB''s_2024'!E$15</f>
        <v>49</v>
      </c>
      <c r="C51" s="763">
        <f t="shared" ref="C51:C53" si="31">((B51-B50)/B50)*100</f>
        <v>6.5217391304347823</v>
      </c>
      <c r="E51" s="759">
        <v>45536</v>
      </c>
      <c r="F51" s="770">
        <f>'10+_SUB''s_2024'!E$16</f>
        <v>44</v>
      </c>
      <c r="G51" s="763">
        <f t="shared" ref="G51:G53" si="32">((F51-F50)/F50)*100</f>
        <v>7.3170731707317067</v>
      </c>
    </row>
    <row r="52" spans="1:11" s="456" customFormat="1" ht="15">
      <c r="A52" s="759">
        <v>45566</v>
      </c>
      <c r="B52" s="762">
        <f>'10+_SUB''s_2024'!D$15</f>
        <v>59</v>
      </c>
      <c r="C52" s="763">
        <f t="shared" si="31"/>
        <v>20.408163265306122</v>
      </c>
      <c r="E52" s="759">
        <v>45566</v>
      </c>
      <c r="F52" s="770">
        <f>'10+_SUB''s_2024'!D$16</f>
        <v>59</v>
      </c>
      <c r="G52" s="763">
        <f t="shared" si="32"/>
        <v>34.090909090909086</v>
      </c>
    </row>
    <row r="53" spans="1:11" ht="15">
      <c r="A53" s="605">
        <v>45597</v>
      </c>
      <c r="B53" s="666">
        <f>'10+_SUB''s_2024'!C$15</f>
        <v>0</v>
      </c>
      <c r="C53" s="667">
        <f t="shared" si="31"/>
        <v>-100</v>
      </c>
      <c r="E53" s="605">
        <v>45597</v>
      </c>
      <c r="F53" s="677">
        <f>'10+_SUB''s_2024'!C$16</f>
        <v>0</v>
      </c>
      <c r="G53" s="667">
        <f t="shared" si="32"/>
        <v>-100</v>
      </c>
    </row>
    <row r="54" spans="1:11" ht="15.75" thickBot="1">
      <c r="A54" s="606">
        <v>45627</v>
      </c>
      <c r="B54" s="668">
        <f>'10+_SUB''s_2024'!B$15</f>
        <v>0</v>
      </c>
      <c r="C54" s="669" t="e">
        <f t="shared" ref="C54" si="33">((B54-B53)/B53)*100</f>
        <v>#DIV/0!</v>
      </c>
      <c r="E54" s="606">
        <v>45627</v>
      </c>
      <c r="F54" s="678">
        <f>'10+_SUB''s_2024'!B$16</f>
        <v>0</v>
      </c>
      <c r="G54" s="669" t="e">
        <f t="shared" ref="G54" si="34">((F54-F53)/F53)*100</f>
        <v>#DIV/0!</v>
      </c>
    </row>
    <row r="56" spans="1:11">
      <c r="B56" s="9"/>
      <c r="C56" s="9"/>
    </row>
    <row r="57" spans="1:11" ht="15">
      <c r="A57" s="1057"/>
      <c r="B57" s="1057"/>
      <c r="C57" s="1057"/>
      <c r="D57" s="1057"/>
      <c r="F57" s="1057"/>
      <c r="G57" s="1057"/>
      <c r="H57" s="1057"/>
      <c r="I57" s="1057"/>
      <c r="J57" s="1057"/>
      <c r="K57" s="196"/>
    </row>
    <row r="58" spans="1:11">
      <c r="A58" s="196"/>
      <c r="B58" s="9"/>
      <c r="C58" s="9"/>
    </row>
    <row r="59" spans="1:11" ht="15">
      <c r="B59" s="9"/>
      <c r="C59" s="9"/>
      <c r="F59" s="1057"/>
      <c r="G59" s="1057"/>
      <c r="H59" s="1057"/>
      <c r="I59" s="1057"/>
      <c r="J59" s="1057"/>
      <c r="K59" s="1057"/>
    </row>
    <row r="60" spans="1:11">
      <c r="B60" s="9"/>
      <c r="C60" s="9"/>
    </row>
    <row r="61" spans="1:11" ht="15">
      <c r="A61" s="1057"/>
      <c r="B61" s="1057"/>
      <c r="C61" s="1057"/>
      <c r="D61" s="1057"/>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2 G13:G22 K13:K22 O13:O22 C29:C38 G29:G38 K29:K38 O29:O38 C45:C54 G45:G54"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AE41"/>
  <sheetViews>
    <sheetView zoomScaleNormal="100" workbookViewId="0"/>
  </sheetViews>
  <sheetFormatPr defaultColWidth="5.5703125" defaultRowHeight="14.25"/>
  <cols>
    <col min="1" max="1" width="58.28515625" style="9" customWidth="1"/>
    <col min="2" max="2" width="8.140625" style="97" customWidth="1"/>
    <col min="3" max="16" width="9.140625" style="9" customWidth="1"/>
    <col min="17" max="21" width="9.140625" style="84" customWidth="1"/>
    <col min="22" max="22" width="12" style="84" customWidth="1"/>
    <col min="23" max="23" width="9.140625" style="84" customWidth="1"/>
    <col min="24" max="24" width="12.85546875" style="84" customWidth="1"/>
    <col min="25" max="25" width="20.28515625" style="84" bestFit="1" customWidth="1"/>
    <col min="26" max="26" width="24.28515625" style="84" hidden="1" customWidth="1"/>
    <col min="27" max="27" width="9.140625" style="84"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81" t="s">
        <v>0</v>
      </c>
      <c r="I1" s="456"/>
      <c r="J1" s="456"/>
      <c r="K1" s="456"/>
      <c r="L1" s="456"/>
    </row>
    <row r="2" spans="1:15" ht="15">
      <c r="A2" s="1" t="s">
        <v>1</v>
      </c>
      <c r="C2" s="84"/>
      <c r="D2" s="84"/>
      <c r="E2" s="84"/>
      <c r="F2" s="84"/>
      <c r="G2" s="84"/>
      <c r="H2" s="84"/>
      <c r="I2" s="456"/>
      <c r="J2" s="456"/>
      <c r="K2" s="456"/>
      <c r="L2" s="456"/>
      <c r="M2" s="84"/>
      <c r="N2" s="84"/>
      <c r="O2" s="84"/>
    </row>
    <row r="3" spans="1:15" ht="15">
      <c r="A3" s="1"/>
      <c r="C3" s="84"/>
      <c r="D3" s="84"/>
      <c r="E3" s="84"/>
      <c r="F3" s="84"/>
      <c r="G3" s="84"/>
      <c r="H3" s="84"/>
      <c r="I3" s="456"/>
      <c r="J3" s="456"/>
      <c r="K3" s="456"/>
      <c r="L3" s="456"/>
      <c r="M3" s="84"/>
      <c r="N3" s="84"/>
      <c r="O3" s="84"/>
    </row>
    <row r="4" spans="1:15" ht="15">
      <c r="A4" s="1" t="s">
        <v>544</v>
      </c>
      <c r="C4" s="84"/>
      <c r="D4" s="84"/>
      <c r="E4" s="84"/>
      <c r="F4" s="84"/>
      <c r="G4" s="84"/>
      <c r="H4" s="84"/>
      <c r="I4" s="84"/>
      <c r="J4" s="84"/>
      <c r="K4" s="84"/>
      <c r="L4" s="84"/>
      <c r="M4" s="84"/>
      <c r="N4" s="84"/>
      <c r="O4" s="84"/>
    </row>
    <row r="5" spans="1:15" ht="15" thickBot="1">
      <c r="C5" s="84"/>
      <c r="D5" s="84"/>
      <c r="E5" s="84"/>
      <c r="F5" s="84"/>
      <c r="G5" s="84"/>
      <c r="H5" s="84"/>
      <c r="I5" s="84"/>
      <c r="J5" s="84"/>
      <c r="K5" s="84"/>
      <c r="L5" s="84"/>
      <c r="M5" s="84"/>
      <c r="N5" s="84"/>
      <c r="O5" s="84"/>
    </row>
    <row r="6" spans="1:15" ht="15.75" thickBot="1">
      <c r="A6" s="51" t="s">
        <v>479</v>
      </c>
      <c r="B6" s="971">
        <v>45566</v>
      </c>
      <c r="C6" s="84"/>
      <c r="D6" s="84"/>
      <c r="E6" s="84"/>
      <c r="F6" s="84"/>
      <c r="G6" s="84"/>
      <c r="H6" s="84"/>
      <c r="I6" s="84"/>
      <c r="J6" s="84"/>
      <c r="K6" s="84"/>
      <c r="L6" s="84"/>
      <c r="M6" s="84"/>
      <c r="N6" s="84"/>
      <c r="O6" s="84"/>
    </row>
    <row r="7" spans="1:15">
      <c r="A7" s="966" t="s">
        <v>307</v>
      </c>
      <c r="B7" s="969">
        <v>71</v>
      </c>
      <c r="C7" s="84"/>
      <c r="D7" s="84"/>
      <c r="E7" s="84"/>
      <c r="F7" s="84"/>
      <c r="G7" s="84"/>
      <c r="H7" s="84"/>
      <c r="I7" s="84"/>
      <c r="J7" s="84"/>
      <c r="K7" s="84"/>
      <c r="L7" s="84"/>
      <c r="M7" s="84"/>
      <c r="N7" s="84"/>
      <c r="O7" s="84"/>
    </row>
    <row r="8" spans="1:15">
      <c r="A8" s="967" t="s">
        <v>309</v>
      </c>
      <c r="B8" s="970">
        <v>71</v>
      </c>
      <c r="C8" s="84"/>
      <c r="D8" s="84"/>
      <c r="E8" s="84"/>
      <c r="F8" s="84"/>
      <c r="G8" s="84"/>
      <c r="H8" s="84"/>
      <c r="I8" s="84"/>
      <c r="J8" s="84"/>
      <c r="K8" s="84"/>
      <c r="L8" s="84"/>
      <c r="M8" s="84"/>
      <c r="N8" s="84"/>
      <c r="O8" s="84"/>
    </row>
    <row r="9" spans="1:15" ht="15" customHeight="1">
      <c r="A9" s="967" t="s">
        <v>296</v>
      </c>
      <c r="B9" s="970">
        <v>69</v>
      </c>
      <c r="C9" s="84"/>
      <c r="D9" s="84"/>
      <c r="E9" s="84"/>
      <c r="F9" s="84"/>
      <c r="G9" s="84"/>
      <c r="H9" s="84"/>
      <c r="I9" s="84"/>
      <c r="J9" s="84"/>
      <c r="K9" s="84"/>
      <c r="L9" s="84"/>
      <c r="M9" s="84"/>
      <c r="N9" s="84"/>
      <c r="O9" s="84"/>
    </row>
    <row r="10" spans="1:15">
      <c r="A10" s="967" t="s">
        <v>294</v>
      </c>
      <c r="B10" s="970">
        <v>68</v>
      </c>
      <c r="C10" s="84"/>
      <c r="D10" s="84"/>
      <c r="E10" s="84"/>
      <c r="F10" s="84"/>
      <c r="G10" s="84"/>
      <c r="H10" s="84"/>
      <c r="I10" s="84"/>
      <c r="J10" s="84"/>
      <c r="K10" s="84"/>
      <c r="L10" s="84"/>
      <c r="M10" s="84"/>
      <c r="N10" s="84"/>
      <c r="O10" s="84"/>
    </row>
    <row r="11" spans="1:15">
      <c r="A11" s="967" t="s">
        <v>280</v>
      </c>
      <c r="B11" s="970">
        <v>60</v>
      </c>
      <c r="C11" s="84"/>
      <c r="D11" s="84"/>
      <c r="E11" s="84"/>
      <c r="F11" s="84"/>
      <c r="G11" s="84"/>
      <c r="H11" s="84"/>
      <c r="I11" s="84"/>
      <c r="J11" s="84"/>
      <c r="K11" s="84"/>
      <c r="L11" s="84"/>
      <c r="M11" s="84"/>
      <c r="N11" s="84"/>
      <c r="O11" s="84"/>
    </row>
    <row r="12" spans="1:15">
      <c r="A12" s="967" t="s">
        <v>289</v>
      </c>
      <c r="B12" s="970">
        <v>59</v>
      </c>
      <c r="C12" s="84"/>
      <c r="D12" s="84"/>
      <c r="E12" s="84"/>
      <c r="F12" s="84"/>
      <c r="G12" s="84"/>
      <c r="H12" s="84"/>
      <c r="I12" s="84"/>
      <c r="J12" s="84"/>
      <c r="K12" s="84"/>
      <c r="L12" s="84"/>
      <c r="M12" s="84"/>
      <c r="N12" s="84"/>
      <c r="O12" s="84"/>
    </row>
    <row r="13" spans="1:15" ht="15" customHeight="1">
      <c r="A13" s="967" t="s">
        <v>301</v>
      </c>
      <c r="B13" s="970">
        <v>59</v>
      </c>
      <c r="C13" s="84"/>
      <c r="D13" s="84"/>
      <c r="E13" s="84"/>
      <c r="F13" s="84"/>
      <c r="G13" s="84"/>
      <c r="H13" s="84"/>
      <c r="I13" s="84"/>
      <c r="J13" s="84"/>
      <c r="K13" s="84"/>
      <c r="L13" s="84"/>
      <c r="M13" s="84"/>
      <c r="N13" s="84"/>
      <c r="O13" s="84"/>
    </row>
    <row r="14" spans="1:15">
      <c r="A14" s="967" t="s">
        <v>303</v>
      </c>
      <c r="B14" s="970">
        <v>59</v>
      </c>
      <c r="C14" s="84"/>
      <c r="D14" s="84"/>
      <c r="E14" s="84"/>
      <c r="F14" s="84"/>
      <c r="G14" s="84"/>
      <c r="H14" s="84"/>
      <c r="I14" s="84"/>
      <c r="J14" s="84"/>
      <c r="K14" s="84"/>
      <c r="L14" s="84"/>
      <c r="M14" s="84"/>
      <c r="N14" s="84"/>
      <c r="O14" s="84"/>
    </row>
    <row r="15" spans="1:15">
      <c r="A15" s="967" t="s">
        <v>300</v>
      </c>
      <c r="B15" s="970">
        <v>53</v>
      </c>
      <c r="C15" s="84"/>
      <c r="D15" s="84"/>
      <c r="E15" s="84"/>
      <c r="F15" s="84"/>
      <c r="G15" s="84"/>
      <c r="H15" s="84"/>
      <c r="I15" s="84"/>
      <c r="J15" s="84"/>
      <c r="K15" s="84"/>
      <c r="L15" s="84"/>
      <c r="M15" s="84"/>
      <c r="N15" s="84"/>
      <c r="O15" s="84"/>
    </row>
    <row r="16" spans="1:15" ht="15" thickBot="1">
      <c r="A16" s="967" t="s">
        <v>291</v>
      </c>
      <c r="B16" s="970">
        <v>51</v>
      </c>
      <c r="C16" s="84"/>
      <c r="D16" s="84"/>
      <c r="E16" s="84"/>
      <c r="F16" s="84"/>
      <c r="G16" s="84"/>
      <c r="H16" s="84"/>
      <c r="I16" s="84"/>
      <c r="J16" s="84"/>
      <c r="K16" s="84"/>
      <c r="L16" s="84"/>
      <c r="M16" s="84"/>
      <c r="N16" s="84"/>
      <c r="O16" s="84"/>
    </row>
    <row r="17" spans="1:31" ht="15.75" thickBot="1">
      <c r="A17" s="880" t="s">
        <v>5</v>
      </c>
      <c r="B17" s="827">
        <f>SUM(B7:B16)</f>
        <v>620</v>
      </c>
      <c r="C17" s="84"/>
      <c r="D17" s="84"/>
      <c r="E17" s="84"/>
      <c r="F17" s="84"/>
      <c r="G17" s="84"/>
      <c r="H17" s="84"/>
      <c r="I17" s="84"/>
      <c r="J17" s="84"/>
      <c r="K17" s="84"/>
      <c r="L17" s="84"/>
      <c r="M17" s="84"/>
      <c r="N17" s="84"/>
      <c r="O17" s="84"/>
    </row>
    <row r="18" spans="1:31" s="463" customFormat="1" ht="15">
      <c r="A18" s="818"/>
      <c r="B18" s="819"/>
      <c r="C18" s="151"/>
      <c r="D18" s="151"/>
      <c r="E18" s="151"/>
      <c r="F18" s="151"/>
      <c r="G18" s="151"/>
      <c r="H18" s="151"/>
      <c r="I18" s="151"/>
      <c r="J18" s="151"/>
      <c r="K18" s="151"/>
      <c r="L18" s="151"/>
      <c r="M18" s="151"/>
      <c r="N18" s="151"/>
    </row>
    <row r="19" spans="1:31" s="463" customFormat="1">
      <c r="A19" s="820"/>
      <c r="B19" s="821"/>
      <c r="C19" s="151"/>
      <c r="D19" s="151"/>
      <c r="E19" s="151"/>
      <c r="F19" s="151"/>
      <c r="G19" s="151"/>
      <c r="H19" s="151"/>
      <c r="I19" s="151"/>
      <c r="J19" s="151"/>
      <c r="K19" s="151"/>
      <c r="L19" s="151"/>
      <c r="M19" s="151"/>
      <c r="N19" s="151"/>
      <c r="O19" s="456"/>
    </row>
    <row r="20" spans="1:31" s="463" customFormat="1" ht="15.75" customHeight="1">
      <c r="A20" s="167"/>
      <c r="B20" s="822"/>
      <c r="C20" s="151"/>
      <c r="D20" s="151"/>
      <c r="E20" s="151"/>
      <c r="F20" s="151"/>
      <c r="G20" s="151"/>
      <c r="H20" s="151"/>
      <c r="I20" s="151"/>
      <c r="J20" s="151"/>
      <c r="K20" s="151"/>
      <c r="L20" s="151"/>
      <c r="M20" s="151"/>
      <c r="N20" s="151"/>
      <c r="O20" s="456"/>
    </row>
    <row r="21" spans="1:31" s="463" customFormat="1">
      <c r="A21" s="820"/>
      <c r="B21" s="821"/>
      <c r="C21" s="151"/>
      <c r="D21" s="151"/>
      <c r="E21" s="151"/>
      <c r="F21" s="151"/>
      <c r="G21" s="151"/>
      <c r="H21" s="151"/>
      <c r="I21" s="151"/>
      <c r="J21" s="151"/>
      <c r="K21" s="151"/>
      <c r="L21" s="151"/>
      <c r="M21" s="151"/>
      <c r="N21" s="151"/>
      <c r="O21" s="456"/>
    </row>
    <row r="22" spans="1:31" s="463" customFormat="1" ht="15" customHeight="1">
      <c r="A22" s="823"/>
      <c r="B22" s="151"/>
      <c r="C22" s="151"/>
      <c r="D22" s="151"/>
      <c r="E22" s="151"/>
      <c r="F22" s="151"/>
      <c r="G22" s="151"/>
      <c r="H22" s="151"/>
      <c r="I22" s="151"/>
      <c r="J22" s="151"/>
      <c r="K22" s="151"/>
      <c r="L22" s="151"/>
      <c r="M22" s="151"/>
      <c r="N22" s="151"/>
      <c r="O22" s="456"/>
    </row>
    <row r="23" spans="1:31" s="463" customFormat="1">
      <c r="A23" s="820"/>
      <c r="B23" s="151"/>
      <c r="C23" s="151"/>
      <c r="D23" s="151"/>
      <c r="E23" s="151"/>
      <c r="F23" s="151"/>
      <c r="G23" s="151"/>
      <c r="H23" s="151"/>
      <c r="I23" s="151"/>
      <c r="J23" s="151"/>
      <c r="K23" s="151"/>
      <c r="L23" s="824"/>
      <c r="M23" s="151"/>
      <c r="N23" s="151"/>
      <c r="O23" s="456"/>
      <c r="S23" s="470"/>
      <c r="T23" s="471"/>
      <c r="U23" s="471"/>
      <c r="V23" s="471"/>
      <c r="W23" s="471"/>
      <c r="X23" s="471"/>
      <c r="Y23" s="471"/>
      <c r="Z23" s="464"/>
      <c r="AA23" s="471"/>
      <c r="AB23" s="471"/>
      <c r="AC23" s="471"/>
      <c r="AD23" s="471"/>
      <c r="AE23" s="472"/>
    </row>
    <row r="24" spans="1:31" s="463" customFormat="1" ht="16.5" customHeight="1">
      <c r="A24" s="167"/>
      <c r="B24" s="151"/>
      <c r="C24" s="151"/>
      <c r="D24" s="151"/>
      <c r="E24" s="151"/>
      <c r="F24" s="151"/>
      <c r="G24" s="151"/>
      <c r="H24" s="151"/>
      <c r="I24" s="151"/>
      <c r="J24" s="151"/>
      <c r="K24" s="151"/>
      <c r="L24" s="824"/>
      <c r="M24" s="151"/>
      <c r="N24" s="151"/>
      <c r="O24" s="456"/>
      <c r="S24" s="470"/>
      <c r="T24" s="471"/>
      <c r="U24" s="471"/>
      <c r="V24" s="471"/>
      <c r="W24" s="471"/>
      <c r="X24" s="471"/>
      <c r="Y24" s="471"/>
      <c r="Z24" s="464"/>
      <c r="AA24" s="471"/>
      <c r="AB24" s="471"/>
      <c r="AC24" s="471"/>
      <c r="AD24" s="471"/>
      <c r="AE24" s="472"/>
    </row>
    <row r="25" spans="1:31" s="463" customFormat="1">
      <c r="A25" s="820"/>
      <c r="B25" s="151"/>
      <c r="C25" s="151"/>
      <c r="D25" s="151"/>
      <c r="E25" s="151"/>
      <c r="F25" s="151"/>
      <c r="G25" s="151"/>
      <c r="H25" s="151"/>
      <c r="I25" s="151"/>
      <c r="J25" s="151"/>
      <c r="K25" s="151"/>
      <c r="L25" s="824"/>
      <c r="M25" s="151"/>
      <c r="N25" s="151"/>
      <c r="O25" s="456"/>
      <c r="S25" s="470"/>
      <c r="T25" s="471"/>
      <c r="U25" s="471"/>
      <c r="V25" s="471"/>
      <c r="W25" s="471"/>
      <c r="X25" s="471"/>
      <c r="Y25" s="471"/>
      <c r="Z25" s="464"/>
      <c r="AA25" s="471"/>
      <c r="AB25" s="471"/>
      <c r="AC25" s="471"/>
      <c r="AD25" s="471"/>
      <c r="AE25" s="472"/>
    </row>
    <row r="26" spans="1:31" s="463" customFormat="1" ht="15">
      <c r="A26" s="151"/>
      <c r="B26" s="169"/>
      <c r="C26" s="151"/>
      <c r="D26" s="151"/>
      <c r="E26" s="151"/>
      <c r="F26" s="151"/>
      <c r="G26" s="151"/>
      <c r="H26" s="124"/>
      <c r="I26" s="151"/>
      <c r="J26" s="151"/>
      <c r="K26" s="151"/>
      <c r="L26" s="151"/>
      <c r="M26" s="151"/>
      <c r="N26" s="151"/>
      <c r="O26" s="456"/>
      <c r="S26" s="470"/>
      <c r="T26" s="471"/>
      <c r="U26" s="471"/>
      <c r="V26" s="471"/>
      <c r="W26" s="471"/>
      <c r="X26" s="471"/>
      <c r="Y26" s="471"/>
      <c r="Z26" s="464"/>
      <c r="AA26" s="471"/>
      <c r="AB26" s="471"/>
      <c r="AC26" s="471"/>
      <c r="AD26" s="471"/>
      <c r="AE26" s="472"/>
    </row>
    <row r="27" spans="1:31" s="463" customFormat="1">
      <c r="A27" s="151"/>
      <c r="B27" s="169"/>
      <c r="C27" s="151"/>
      <c r="D27" s="151"/>
      <c r="E27" s="151"/>
      <c r="F27" s="151"/>
      <c r="G27" s="151"/>
      <c r="H27" s="151"/>
      <c r="I27" s="151"/>
      <c r="J27" s="151"/>
      <c r="K27" s="151"/>
      <c r="L27" s="151"/>
      <c r="M27" s="151"/>
      <c r="N27" s="151"/>
      <c r="O27" s="456"/>
      <c r="S27" s="470"/>
      <c r="T27" s="471"/>
      <c r="U27" s="471"/>
      <c r="V27" s="471"/>
      <c r="W27" s="471"/>
      <c r="X27" s="471"/>
      <c r="Y27" s="471"/>
      <c r="Z27" s="464"/>
      <c r="AA27" s="471"/>
      <c r="AB27" s="471"/>
      <c r="AC27" s="471"/>
      <c r="AD27" s="471"/>
      <c r="AE27" s="472"/>
    </row>
    <row r="28" spans="1:31" s="456" customFormat="1">
      <c r="A28" s="151"/>
      <c r="B28" s="169"/>
      <c r="C28" s="151"/>
      <c r="D28" s="151"/>
      <c r="E28" s="151"/>
      <c r="F28" s="151"/>
      <c r="G28" s="151"/>
      <c r="H28" s="151"/>
      <c r="I28" s="151"/>
      <c r="J28" s="151"/>
      <c r="K28" s="151"/>
      <c r="L28" s="151"/>
      <c r="M28" s="151"/>
      <c r="N28" s="151"/>
      <c r="S28" s="459"/>
      <c r="T28" s="460"/>
      <c r="U28" s="460"/>
      <c r="V28" s="460"/>
      <c r="W28" s="460"/>
      <c r="X28" s="460"/>
      <c r="Y28" s="460"/>
      <c r="Z28" s="457"/>
      <c r="AA28" s="460"/>
      <c r="AB28" s="460"/>
      <c r="AC28" s="460"/>
      <c r="AD28" s="460"/>
      <c r="AE28" s="461"/>
    </row>
    <row r="29" spans="1:31" s="456" customFormat="1">
      <c r="A29" s="151"/>
      <c r="B29" s="169"/>
      <c r="C29" s="151"/>
      <c r="D29" s="151"/>
      <c r="E29" s="151"/>
      <c r="F29" s="151"/>
      <c r="G29" s="151"/>
      <c r="H29" s="151"/>
      <c r="I29" s="151"/>
      <c r="J29" s="151"/>
      <c r="K29" s="151"/>
      <c r="L29" s="151"/>
      <c r="M29" s="151"/>
      <c r="N29" s="151"/>
      <c r="S29" s="459"/>
      <c r="T29" s="460"/>
      <c r="U29" s="460"/>
      <c r="V29" s="460"/>
      <c r="W29" s="460"/>
      <c r="X29" s="460"/>
      <c r="Y29" s="460"/>
      <c r="Z29" s="457"/>
      <c r="AA29" s="460"/>
      <c r="AB29" s="460"/>
      <c r="AC29" s="460"/>
      <c r="AD29" s="460"/>
      <c r="AE29" s="461"/>
    </row>
    <row r="30" spans="1:31" s="456" customFormat="1">
      <c r="A30" s="151"/>
      <c r="B30" s="169"/>
      <c r="C30" s="151"/>
      <c r="D30" s="151"/>
      <c r="E30" s="151"/>
      <c r="F30" s="151"/>
      <c r="G30" s="151"/>
      <c r="H30" s="151"/>
      <c r="I30" s="151"/>
      <c r="J30" s="151"/>
      <c r="K30" s="151"/>
      <c r="L30" s="151"/>
      <c r="M30" s="151"/>
      <c r="N30" s="151"/>
      <c r="S30" s="459"/>
      <c r="T30" s="460"/>
      <c r="U30" s="460"/>
      <c r="V30" s="460"/>
      <c r="W30" s="460"/>
      <c r="X30" s="460"/>
      <c r="Y30" s="460"/>
      <c r="Z30" s="457"/>
      <c r="AA30" s="460"/>
      <c r="AB30" s="460"/>
      <c r="AC30" s="460"/>
      <c r="AD30" s="460"/>
      <c r="AE30" s="461"/>
    </row>
    <row r="31" spans="1:31" s="456" customFormat="1">
      <c r="A31" s="151"/>
      <c r="B31" s="169"/>
      <c r="C31" s="151"/>
      <c r="D31" s="151"/>
      <c r="E31" s="151"/>
      <c r="F31" s="151"/>
      <c r="G31" s="151"/>
      <c r="H31" s="151"/>
      <c r="I31" s="151"/>
      <c r="J31" s="151"/>
      <c r="K31" s="151"/>
      <c r="L31" s="151"/>
      <c r="M31" s="151"/>
      <c r="N31" s="151"/>
      <c r="S31" s="459"/>
      <c r="T31" s="460"/>
      <c r="U31" s="460"/>
      <c r="V31" s="460"/>
      <c r="W31" s="460"/>
      <c r="X31" s="460"/>
      <c r="Y31" s="460"/>
      <c r="Z31" s="457"/>
      <c r="AA31" s="460"/>
      <c r="AB31" s="460"/>
      <c r="AC31" s="460"/>
      <c r="AD31" s="460"/>
      <c r="AE31" s="461"/>
    </row>
    <row r="32" spans="1:31" s="456" customFormat="1">
      <c r="A32" s="151"/>
      <c r="B32" s="169"/>
      <c r="C32" s="151"/>
      <c r="D32" s="151"/>
      <c r="E32" s="151"/>
      <c r="F32" s="151"/>
      <c r="G32" s="151"/>
      <c r="H32" s="151"/>
      <c r="I32" s="151"/>
      <c r="J32" s="151"/>
      <c r="K32" s="151"/>
      <c r="L32" s="151"/>
      <c r="M32" s="151"/>
      <c r="N32" s="151"/>
      <c r="S32" s="459"/>
      <c r="T32" s="460"/>
      <c r="U32" s="460"/>
      <c r="V32" s="460"/>
      <c r="W32" s="460"/>
      <c r="X32" s="460"/>
      <c r="Y32" s="460"/>
      <c r="Z32" s="457"/>
      <c r="AA32" s="460"/>
      <c r="AB32" s="460"/>
      <c r="AC32" s="460"/>
      <c r="AD32" s="460"/>
      <c r="AE32" s="461"/>
    </row>
    <row r="33" spans="1:28" s="456" customFormat="1">
      <c r="A33" s="151"/>
      <c r="B33" s="169"/>
      <c r="C33" s="151"/>
      <c r="D33" s="151"/>
      <c r="E33" s="151"/>
      <c r="F33" s="151"/>
      <c r="G33" s="151"/>
      <c r="H33" s="151"/>
      <c r="I33" s="151"/>
      <c r="J33" s="151"/>
      <c r="K33" s="151"/>
      <c r="L33" s="151"/>
      <c r="M33" s="151"/>
      <c r="N33" s="151"/>
    </row>
    <row r="34" spans="1:28" s="456" customFormat="1">
      <c r="A34" s="151"/>
      <c r="B34" s="169"/>
      <c r="C34" s="151"/>
      <c r="D34" s="151"/>
      <c r="E34" s="151"/>
      <c r="F34" s="151"/>
      <c r="G34" s="151"/>
      <c r="H34" s="151"/>
      <c r="I34" s="151"/>
      <c r="J34" s="151"/>
      <c r="K34" s="151"/>
      <c r="L34" s="151"/>
      <c r="M34" s="151"/>
      <c r="N34" s="151"/>
    </row>
    <row r="35" spans="1:28">
      <c r="A35" s="84"/>
      <c r="B35" s="172"/>
      <c r="C35" s="84"/>
      <c r="D35" s="84"/>
      <c r="E35" s="84"/>
      <c r="F35" s="84"/>
      <c r="G35" s="84"/>
      <c r="H35" s="84"/>
      <c r="I35" s="84"/>
      <c r="J35" s="84"/>
      <c r="K35" s="84"/>
      <c r="L35" s="84"/>
      <c r="M35" s="84"/>
      <c r="N35" s="84"/>
      <c r="O35" s="84"/>
      <c r="P35" s="84"/>
      <c r="U35" s="9"/>
      <c r="V35" s="9"/>
      <c r="W35" s="9"/>
      <c r="X35" s="9"/>
      <c r="Y35" s="9"/>
      <c r="Z35" s="9"/>
      <c r="AA35" s="9"/>
      <c r="AB35" s="84"/>
    </row>
    <row r="36" spans="1:28">
      <c r="A36" s="84"/>
      <c r="B36" s="172"/>
      <c r="C36" s="84"/>
      <c r="D36" s="84"/>
      <c r="E36" s="84"/>
      <c r="F36" s="84"/>
      <c r="G36" s="84"/>
      <c r="H36" s="84"/>
      <c r="I36" s="84"/>
      <c r="J36" s="84"/>
      <c r="K36" s="84"/>
      <c r="L36" s="84"/>
      <c r="M36" s="84"/>
      <c r="N36" s="84"/>
      <c r="O36" s="84"/>
      <c r="P36" s="84"/>
      <c r="U36" s="9"/>
      <c r="V36" s="9"/>
      <c r="W36" s="9"/>
      <c r="X36" s="9"/>
      <c r="Y36" s="9"/>
      <c r="Z36" s="9"/>
      <c r="AA36" s="9"/>
      <c r="AB36" s="84"/>
    </row>
    <row r="37" spans="1:28">
      <c r="A37" s="84"/>
      <c r="B37" s="172"/>
      <c r="C37" s="84"/>
      <c r="D37" s="84"/>
      <c r="E37" s="84"/>
      <c r="F37" s="84"/>
      <c r="G37" s="84"/>
      <c r="H37" s="84"/>
      <c r="I37" s="84"/>
      <c r="J37" s="84"/>
      <c r="K37" s="84"/>
      <c r="L37" s="84"/>
      <c r="M37" s="84"/>
      <c r="N37" s="84"/>
      <c r="O37" s="84"/>
      <c r="P37" s="84"/>
      <c r="U37" s="9"/>
      <c r="V37" s="9"/>
      <c r="W37" s="9"/>
      <c r="X37" s="9"/>
      <c r="Y37" s="9"/>
      <c r="Z37" s="9"/>
      <c r="AA37" s="9"/>
      <c r="AB37" s="84"/>
    </row>
    <row r="38" spans="1:28">
      <c r="A38" s="84"/>
      <c r="B38" s="172"/>
      <c r="C38" s="84"/>
      <c r="D38" s="84"/>
      <c r="E38" s="84"/>
      <c r="F38" s="84"/>
      <c r="G38" s="84"/>
      <c r="H38" s="84"/>
      <c r="I38" s="84"/>
      <c r="J38" s="84"/>
      <c r="K38" s="84"/>
      <c r="L38" s="84"/>
      <c r="M38" s="84"/>
      <c r="N38" s="84"/>
      <c r="O38" s="84"/>
      <c r="P38" s="84"/>
      <c r="U38" s="9"/>
      <c r="V38" s="9"/>
      <c r="W38" s="9"/>
      <c r="X38" s="9"/>
      <c r="Y38" s="9"/>
      <c r="Z38" s="9"/>
      <c r="AA38" s="9"/>
      <c r="AB38" s="84"/>
    </row>
    <row r="39" spans="1:28">
      <c r="A39" s="84"/>
      <c r="B39" s="172"/>
      <c r="C39" s="84"/>
      <c r="D39" s="84"/>
      <c r="E39" s="84"/>
      <c r="F39" s="84"/>
      <c r="G39" s="84"/>
      <c r="H39" s="84"/>
      <c r="I39" s="84"/>
      <c r="J39" s="84"/>
      <c r="K39" s="84"/>
      <c r="L39" s="84"/>
      <c r="M39" s="84"/>
      <c r="N39" s="84"/>
      <c r="O39" s="84"/>
      <c r="P39" s="84"/>
      <c r="U39" s="9"/>
      <c r="V39" s="9"/>
      <c r="W39" s="9"/>
      <c r="X39" s="9"/>
      <c r="Y39" s="9"/>
      <c r="Z39" s="9"/>
      <c r="AA39" s="9"/>
      <c r="AB39" s="84"/>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dimension ref="A1:N40"/>
  <sheetViews>
    <sheetView zoomScale="90" zoomScaleNormal="90" workbookViewId="0"/>
  </sheetViews>
  <sheetFormatPr defaultRowHeight="15"/>
  <cols>
    <col min="1" max="1" width="27" customWidth="1"/>
    <col min="2" max="2" width="10.7109375" style="98" bestFit="1" customWidth="1"/>
    <col min="3" max="8" width="9.140625" customWidth="1"/>
    <col min="9" max="9" width="53.5703125" bestFit="1" customWidth="1"/>
    <col min="10" max="10" width="9.140625" customWidth="1"/>
  </cols>
  <sheetData>
    <row r="1" spans="1:14">
      <c r="A1" s="81" t="s">
        <v>0</v>
      </c>
    </row>
    <row r="2" spans="1:14">
      <c r="A2" s="1" t="s">
        <v>1</v>
      </c>
    </row>
    <row r="3" spans="1:14" ht="15.75" thickBot="1"/>
    <row r="4" spans="1:14" ht="15" customHeight="1">
      <c r="A4" s="1082" t="s">
        <v>548</v>
      </c>
      <c r="B4" s="1083"/>
      <c r="C4" s="1083"/>
      <c r="D4" s="1083"/>
      <c r="E4" s="1083"/>
      <c r="F4" s="1083"/>
      <c r="G4" s="1084"/>
      <c r="I4" s="9"/>
      <c r="M4" s="96"/>
      <c r="N4" s="97"/>
    </row>
    <row r="5" spans="1:14">
      <c r="A5" s="1085"/>
      <c r="B5" s="1086"/>
      <c r="C5" s="1086"/>
      <c r="D5" s="1086"/>
      <c r="E5" s="1086"/>
      <c r="F5" s="1086"/>
      <c r="G5" s="1087"/>
      <c r="M5" s="96"/>
      <c r="N5" s="97"/>
    </row>
    <row r="6" spans="1:14" ht="15.75" thickBot="1">
      <c r="A6" s="1088"/>
      <c r="B6" s="1089"/>
      <c r="C6" s="1089"/>
      <c r="D6" s="1089"/>
      <c r="E6" s="1089"/>
      <c r="F6" s="1089"/>
      <c r="G6" s="1090"/>
      <c r="M6" s="96"/>
      <c r="N6" s="97"/>
    </row>
    <row r="7" spans="1:14">
      <c r="A7" s="96"/>
      <c r="B7" s="97"/>
      <c r="C7" s="85"/>
    </row>
    <row r="8" spans="1:14">
      <c r="A8" s="96"/>
      <c r="B8" s="97"/>
      <c r="C8" s="85"/>
    </row>
    <row r="9" spans="1:14">
      <c r="A9" s="96"/>
      <c r="B9" s="97"/>
      <c r="C9" s="85"/>
    </row>
    <row r="10" spans="1:14">
      <c r="A10" s="96"/>
      <c r="B10" s="97"/>
      <c r="C10" s="85"/>
    </row>
    <row r="11" spans="1:14">
      <c r="A11" s="96"/>
      <c r="B11" s="97"/>
      <c r="C11" s="85"/>
    </row>
    <row r="12" spans="1:14">
      <c r="A12" s="96"/>
      <c r="B12" s="97"/>
      <c r="C12" s="85"/>
    </row>
    <row r="13" spans="1:14">
      <c r="A13" s="96"/>
      <c r="B13" s="97"/>
      <c r="C13" s="85"/>
    </row>
    <row r="14" spans="1:14">
      <c r="A14" s="96"/>
      <c r="B14" s="97"/>
      <c r="C14" s="85"/>
    </row>
    <row r="15" spans="1:14">
      <c r="A15" s="96"/>
      <c r="B15" s="97"/>
      <c r="C15" s="96"/>
    </row>
    <row r="16" spans="1:14">
      <c r="A16" s="96"/>
      <c r="B16" s="97"/>
      <c r="C16" s="85"/>
    </row>
    <row r="17" spans="1:3">
      <c r="A17" s="96"/>
      <c r="B17" s="97"/>
      <c r="C17" s="85"/>
    </row>
    <row r="18" spans="1:3">
      <c r="A18" s="96"/>
      <c r="B18" s="97"/>
      <c r="C18" s="85"/>
    </row>
    <row r="19" spans="1:3">
      <c r="A19" s="96"/>
      <c r="B19" s="97"/>
      <c r="C19" s="85"/>
    </row>
    <row r="20" spans="1:3">
      <c r="A20" s="96"/>
      <c r="B20" s="97"/>
      <c r="C20" s="85"/>
    </row>
    <row r="21" spans="1:3">
      <c r="A21" s="96"/>
      <c r="B21" s="97"/>
      <c r="C21" s="85"/>
    </row>
    <row r="22" spans="1:3">
      <c r="A22" s="96"/>
      <c r="B22" s="97"/>
      <c r="C22" s="85"/>
    </row>
    <row r="23" spans="1:3">
      <c r="A23" s="96"/>
      <c r="B23" s="97"/>
      <c r="C23" s="85"/>
    </row>
    <row r="24" spans="1:3">
      <c r="A24" s="96"/>
      <c r="B24" s="97"/>
      <c r="C24" s="85"/>
    </row>
    <row r="25" spans="1:3">
      <c r="A25" s="96"/>
      <c r="B25" s="97"/>
      <c r="C25" s="85"/>
    </row>
    <row r="26" spans="1:3">
      <c r="A26" s="96"/>
      <c r="B26" s="97"/>
      <c r="C26" s="85"/>
    </row>
    <row r="27" spans="1:3">
      <c r="A27" s="96"/>
      <c r="B27" s="97"/>
      <c r="C27" s="85"/>
    </row>
    <row r="28" spans="1:3">
      <c r="A28" s="96"/>
      <c r="B28" s="97"/>
      <c r="C28" s="85"/>
    </row>
    <row r="29" spans="1:3">
      <c r="A29" s="96"/>
      <c r="B29" s="97"/>
      <c r="C29" s="85"/>
    </row>
    <row r="30" spans="1:3">
      <c r="A30" s="96"/>
      <c r="B30" s="97"/>
      <c r="C30" s="85"/>
    </row>
    <row r="31" spans="1:3">
      <c r="A31" s="96"/>
      <c r="B31" s="97"/>
      <c r="C31" s="85"/>
    </row>
    <row r="32" spans="1:3">
      <c r="A32" s="96"/>
      <c r="B32" s="97"/>
      <c r="C32" s="85"/>
    </row>
    <row r="33" spans="1:9">
      <c r="A33" s="96"/>
      <c r="B33" s="97"/>
      <c r="C33" s="85"/>
    </row>
    <row r="34" spans="1:9">
      <c r="A34" s="96"/>
      <c r="B34" s="97"/>
      <c r="C34" s="85"/>
    </row>
    <row r="35" spans="1:9">
      <c r="A35" s="96"/>
      <c r="B35" s="97"/>
      <c r="C35" s="85"/>
    </row>
    <row r="36" spans="1:9">
      <c r="A36" s="96"/>
      <c r="B36" s="97"/>
      <c r="C36" s="85"/>
    </row>
    <row r="37" spans="1:9">
      <c r="A37" s="75"/>
      <c r="B37" s="113"/>
      <c r="C37" s="123"/>
      <c r="I37" s="9"/>
    </row>
    <row r="38" spans="1:9">
      <c r="I38" s="9"/>
    </row>
    <row r="39" spans="1:9">
      <c r="I39" s="9"/>
    </row>
    <row r="40" spans="1:9">
      <c r="I40" s="9"/>
    </row>
  </sheetData>
  <mergeCells count="1">
    <mergeCell ref="A4:G6"/>
  </mergeCells>
  <pageMargins left="0.511811024" right="0.511811024" top="0.78740157500000008" bottom="0.78740157500000008" header="0.31496062000000008" footer="0.31496062000000008"/>
  <pageSetup paperSize="9" orientation="portrait"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L95"/>
  <sheetViews>
    <sheetView topLeftCell="A46" zoomScaleNormal="100" workbookViewId="0">
      <selection activeCell="N69" sqref="N69"/>
    </sheetView>
  </sheetViews>
  <sheetFormatPr defaultRowHeight="15"/>
  <cols>
    <col min="1" max="1" width="66.85546875" customWidth="1"/>
    <col min="2" max="2" width="10.42578125" customWidth="1"/>
    <col min="3" max="3" width="12.85546875" customWidth="1"/>
    <col min="5" max="5" width="2" customWidth="1"/>
    <col min="15" max="15" width="6.42578125" customWidth="1"/>
  </cols>
  <sheetData>
    <row r="1" spans="1:4">
      <c r="A1" s="493" t="s">
        <v>0</v>
      </c>
      <c r="B1" s="494"/>
      <c r="C1" s="494"/>
      <c r="D1" s="494"/>
    </row>
    <row r="2" spans="1:4" ht="15.75" thickBot="1">
      <c r="A2" s="127" t="s">
        <v>1</v>
      </c>
      <c r="B2" s="80"/>
      <c r="C2" s="80"/>
    </row>
    <row r="3" spans="1:4" ht="15.75" thickBot="1">
      <c r="A3" s="495" t="s">
        <v>555</v>
      </c>
      <c r="B3" s="496" t="s">
        <v>411</v>
      </c>
      <c r="C3" s="497" t="s">
        <v>412</v>
      </c>
      <c r="D3" s="498" t="s">
        <v>23</v>
      </c>
    </row>
    <row r="4" spans="1:4">
      <c r="A4" s="499" t="s">
        <v>561</v>
      </c>
      <c r="B4" s="500">
        <v>2</v>
      </c>
      <c r="C4" s="500">
        <v>3</v>
      </c>
      <c r="D4" s="500">
        <f>SUM(B4:C4)</f>
        <v>5</v>
      </c>
    </row>
    <row r="5" spans="1:4">
      <c r="A5" s="871" t="s">
        <v>413</v>
      </c>
      <c r="B5" s="500">
        <v>0</v>
      </c>
      <c r="C5" s="500">
        <v>0</v>
      </c>
      <c r="D5" s="501">
        <f t="shared" ref="D5:D68" si="0">SUM(B5:C5)</f>
        <v>0</v>
      </c>
    </row>
    <row r="6" spans="1:4">
      <c r="A6" s="502" t="s">
        <v>212</v>
      </c>
      <c r="B6" s="500">
        <v>0</v>
      </c>
      <c r="C6" s="500">
        <v>0</v>
      </c>
      <c r="D6" s="501">
        <f t="shared" si="0"/>
        <v>0</v>
      </c>
    </row>
    <row r="7" spans="1:4">
      <c r="A7" s="502" t="s">
        <v>213</v>
      </c>
      <c r="B7" s="500">
        <v>2</v>
      </c>
      <c r="C7" s="500">
        <v>1</v>
      </c>
      <c r="D7" s="501">
        <f t="shared" si="0"/>
        <v>3</v>
      </c>
    </row>
    <row r="8" spans="1:4">
      <c r="A8" s="502" t="s">
        <v>214</v>
      </c>
      <c r="B8" s="500">
        <v>0</v>
      </c>
      <c r="C8" s="500">
        <v>0</v>
      </c>
      <c r="D8" s="501">
        <f t="shared" si="0"/>
        <v>0</v>
      </c>
    </row>
    <row r="9" spans="1:4">
      <c r="A9" s="502" t="s">
        <v>215</v>
      </c>
      <c r="B9" s="500">
        <v>0</v>
      </c>
      <c r="C9" s="500">
        <v>0</v>
      </c>
      <c r="D9" s="501">
        <f t="shared" si="0"/>
        <v>0</v>
      </c>
    </row>
    <row r="10" spans="1:4">
      <c r="A10" s="502" t="s">
        <v>564</v>
      </c>
      <c r="B10" s="500">
        <v>0</v>
      </c>
      <c r="C10" s="500">
        <v>79</v>
      </c>
      <c r="D10" s="501">
        <f t="shared" si="0"/>
        <v>79</v>
      </c>
    </row>
    <row r="11" spans="1:4">
      <c r="A11" s="502" t="s">
        <v>143</v>
      </c>
      <c r="B11" s="500">
        <v>0</v>
      </c>
      <c r="C11" s="500">
        <v>3</v>
      </c>
      <c r="D11" s="501">
        <f t="shared" si="0"/>
        <v>3</v>
      </c>
    </row>
    <row r="12" spans="1:4">
      <c r="A12" s="502" t="s">
        <v>217</v>
      </c>
      <c r="B12" s="500">
        <v>1</v>
      </c>
      <c r="C12" s="500">
        <v>0</v>
      </c>
      <c r="D12" s="501">
        <f t="shared" si="0"/>
        <v>1</v>
      </c>
    </row>
    <row r="13" spans="1:4">
      <c r="A13" s="502" t="s">
        <v>218</v>
      </c>
      <c r="B13" s="500">
        <v>0</v>
      </c>
      <c r="C13" s="500">
        <v>0</v>
      </c>
      <c r="D13" s="501">
        <f t="shared" si="0"/>
        <v>0</v>
      </c>
    </row>
    <row r="14" spans="1:4">
      <c r="A14" s="502" t="s">
        <v>219</v>
      </c>
      <c r="B14" s="500">
        <v>3</v>
      </c>
      <c r="C14" s="500">
        <v>11</v>
      </c>
      <c r="D14" s="501">
        <f t="shared" si="0"/>
        <v>14</v>
      </c>
    </row>
    <row r="15" spans="1:4">
      <c r="A15" s="502" t="s">
        <v>220</v>
      </c>
      <c r="B15" s="500">
        <v>0</v>
      </c>
      <c r="C15" s="500">
        <v>0</v>
      </c>
      <c r="D15" s="501">
        <f t="shared" si="0"/>
        <v>0</v>
      </c>
    </row>
    <row r="16" spans="1:4">
      <c r="A16" s="502" t="s">
        <v>221</v>
      </c>
      <c r="B16" s="500">
        <v>0</v>
      </c>
      <c r="C16" s="500">
        <v>0</v>
      </c>
      <c r="D16" s="501">
        <f t="shared" si="0"/>
        <v>0</v>
      </c>
    </row>
    <row r="17" spans="1:4">
      <c r="A17" s="502" t="s">
        <v>222</v>
      </c>
      <c r="B17" s="500">
        <v>2</v>
      </c>
      <c r="C17" s="500">
        <v>0</v>
      </c>
      <c r="D17" s="501">
        <f t="shared" si="0"/>
        <v>2</v>
      </c>
    </row>
    <row r="18" spans="1:4">
      <c r="A18" s="502" t="s">
        <v>562</v>
      </c>
      <c r="B18" s="500">
        <v>0</v>
      </c>
      <c r="C18" s="500">
        <v>1</v>
      </c>
      <c r="D18" s="501">
        <f t="shared" si="0"/>
        <v>1</v>
      </c>
    </row>
    <row r="19" spans="1:4">
      <c r="A19" s="502" t="s">
        <v>563</v>
      </c>
      <c r="B19" s="500">
        <v>0</v>
      </c>
      <c r="C19" s="500">
        <v>0</v>
      </c>
      <c r="D19" s="501">
        <f t="shared" si="0"/>
        <v>0</v>
      </c>
    </row>
    <row r="20" spans="1:4">
      <c r="A20" s="502" t="s">
        <v>224</v>
      </c>
      <c r="B20" s="500">
        <v>0</v>
      </c>
      <c r="C20" s="500">
        <v>0</v>
      </c>
      <c r="D20" s="501">
        <f t="shared" si="0"/>
        <v>0</v>
      </c>
    </row>
    <row r="21" spans="1:4">
      <c r="A21" s="502" t="s">
        <v>225</v>
      </c>
      <c r="B21" s="500">
        <v>0</v>
      </c>
      <c r="C21" s="500">
        <v>0</v>
      </c>
      <c r="D21" s="501">
        <f t="shared" si="0"/>
        <v>0</v>
      </c>
    </row>
    <row r="22" spans="1:4">
      <c r="A22" s="502" t="s">
        <v>226</v>
      </c>
      <c r="B22" s="500">
        <v>39</v>
      </c>
      <c r="C22" s="500">
        <v>43</v>
      </c>
      <c r="D22" s="501">
        <f t="shared" si="0"/>
        <v>82</v>
      </c>
    </row>
    <row r="23" spans="1:4">
      <c r="A23" s="502" t="s">
        <v>227</v>
      </c>
      <c r="B23" s="500">
        <v>3</v>
      </c>
      <c r="C23" s="500">
        <v>0</v>
      </c>
      <c r="D23" s="501">
        <f t="shared" si="0"/>
        <v>3</v>
      </c>
    </row>
    <row r="24" spans="1:4">
      <c r="A24" s="503" t="s">
        <v>228</v>
      </c>
      <c r="B24" s="500">
        <v>19</v>
      </c>
      <c r="C24" s="500">
        <v>13</v>
      </c>
      <c r="D24" s="501">
        <f t="shared" si="0"/>
        <v>32</v>
      </c>
    </row>
    <row r="25" spans="1:4">
      <c r="A25" s="505" t="s">
        <v>414</v>
      </c>
      <c r="B25" s="500">
        <v>0</v>
      </c>
      <c r="C25" s="500">
        <v>0</v>
      </c>
      <c r="D25" s="501">
        <f t="shared" si="0"/>
        <v>0</v>
      </c>
    </row>
    <row r="26" spans="1:4">
      <c r="A26" s="499" t="s">
        <v>229</v>
      </c>
      <c r="B26" s="500">
        <v>8</v>
      </c>
      <c r="C26" s="500">
        <v>2</v>
      </c>
      <c r="D26" s="501">
        <f t="shared" si="0"/>
        <v>10</v>
      </c>
    </row>
    <row r="27" spans="1:4">
      <c r="A27" s="502" t="s">
        <v>230</v>
      </c>
      <c r="B27" s="500">
        <v>2</v>
      </c>
      <c r="C27" s="500">
        <v>1</v>
      </c>
      <c r="D27" s="501">
        <f t="shared" si="0"/>
        <v>3</v>
      </c>
    </row>
    <row r="28" spans="1:4">
      <c r="A28" s="502" t="s">
        <v>231</v>
      </c>
      <c r="B28" s="500">
        <v>13</v>
      </c>
      <c r="C28" s="500">
        <v>4</v>
      </c>
      <c r="D28" s="501">
        <f t="shared" si="0"/>
        <v>17</v>
      </c>
    </row>
    <row r="29" spans="1:4">
      <c r="A29" s="502" t="s">
        <v>232</v>
      </c>
      <c r="B29" s="500">
        <v>60</v>
      </c>
      <c r="C29" s="500">
        <v>50</v>
      </c>
      <c r="D29" s="501">
        <f t="shared" si="0"/>
        <v>110</v>
      </c>
    </row>
    <row r="30" spans="1:4">
      <c r="A30" s="502" t="s">
        <v>233</v>
      </c>
      <c r="B30" s="500">
        <v>0</v>
      </c>
      <c r="C30" s="500">
        <v>1</v>
      </c>
      <c r="D30" s="501">
        <f t="shared" si="0"/>
        <v>1</v>
      </c>
    </row>
    <row r="31" spans="1:4">
      <c r="A31" s="502" t="s">
        <v>234</v>
      </c>
      <c r="B31" s="500">
        <v>0</v>
      </c>
      <c r="C31" s="500">
        <v>0</v>
      </c>
      <c r="D31" s="501">
        <f t="shared" si="0"/>
        <v>0</v>
      </c>
    </row>
    <row r="32" spans="1:4">
      <c r="A32" s="502" t="s">
        <v>235</v>
      </c>
      <c r="B32" s="500">
        <v>1</v>
      </c>
      <c r="C32" s="500">
        <v>1</v>
      </c>
      <c r="D32" s="501">
        <f t="shared" si="0"/>
        <v>2</v>
      </c>
    </row>
    <row r="33" spans="1:4">
      <c r="A33" s="502" t="s">
        <v>236</v>
      </c>
      <c r="B33" s="500">
        <v>0</v>
      </c>
      <c r="C33" s="500">
        <v>0</v>
      </c>
      <c r="D33" s="501">
        <f t="shared" si="0"/>
        <v>0</v>
      </c>
    </row>
    <row r="34" spans="1:4">
      <c r="A34" s="502" t="s">
        <v>237</v>
      </c>
      <c r="B34" s="500">
        <v>2</v>
      </c>
      <c r="C34" s="500">
        <v>3</v>
      </c>
      <c r="D34" s="501">
        <f t="shared" si="0"/>
        <v>5</v>
      </c>
    </row>
    <row r="35" spans="1:4">
      <c r="A35" s="502" t="s">
        <v>238</v>
      </c>
      <c r="B35" s="500">
        <v>0</v>
      </c>
      <c r="C35" s="500">
        <v>0</v>
      </c>
      <c r="D35" s="501">
        <f t="shared" si="0"/>
        <v>0</v>
      </c>
    </row>
    <row r="36" spans="1:4">
      <c r="A36" s="502" t="s">
        <v>239</v>
      </c>
      <c r="B36" s="500">
        <v>0</v>
      </c>
      <c r="C36" s="500">
        <v>0</v>
      </c>
      <c r="D36" s="501">
        <f t="shared" si="0"/>
        <v>0</v>
      </c>
    </row>
    <row r="37" spans="1:4">
      <c r="A37" s="502" t="s">
        <v>240</v>
      </c>
      <c r="B37" s="500">
        <v>16</v>
      </c>
      <c r="C37" s="500">
        <v>3</v>
      </c>
      <c r="D37" s="501">
        <f t="shared" si="0"/>
        <v>19</v>
      </c>
    </row>
    <row r="38" spans="1:4">
      <c r="A38" s="502" t="s">
        <v>241</v>
      </c>
      <c r="B38" s="500">
        <v>1</v>
      </c>
      <c r="C38" s="500">
        <v>0</v>
      </c>
      <c r="D38" s="501">
        <f t="shared" si="0"/>
        <v>1</v>
      </c>
    </row>
    <row r="39" spans="1:4">
      <c r="A39" s="502" t="s">
        <v>560</v>
      </c>
      <c r="B39" s="500">
        <v>2</v>
      </c>
      <c r="C39" s="500">
        <v>0</v>
      </c>
      <c r="D39" s="501">
        <f t="shared" si="0"/>
        <v>2</v>
      </c>
    </row>
    <row r="40" spans="1:4">
      <c r="A40" s="502" t="s">
        <v>243</v>
      </c>
      <c r="B40" s="500">
        <v>1</v>
      </c>
      <c r="C40" s="500">
        <v>2</v>
      </c>
      <c r="D40" s="501">
        <f t="shared" si="0"/>
        <v>3</v>
      </c>
    </row>
    <row r="41" spans="1:4">
      <c r="A41" s="502" t="s">
        <v>244</v>
      </c>
      <c r="B41" s="500">
        <v>0</v>
      </c>
      <c r="C41" s="500">
        <v>0</v>
      </c>
      <c r="D41" s="501">
        <f t="shared" si="0"/>
        <v>0</v>
      </c>
    </row>
    <row r="42" spans="1:4">
      <c r="A42" s="502" t="s">
        <v>245</v>
      </c>
      <c r="B42" s="500">
        <v>18</v>
      </c>
      <c r="C42" s="500">
        <v>4</v>
      </c>
      <c r="D42" s="501">
        <f t="shared" si="0"/>
        <v>22</v>
      </c>
    </row>
    <row r="43" spans="1:4">
      <c r="A43" s="502" t="s">
        <v>246</v>
      </c>
      <c r="B43" s="500">
        <v>0</v>
      </c>
      <c r="C43" s="500">
        <v>0</v>
      </c>
      <c r="D43" s="501">
        <f t="shared" si="0"/>
        <v>0</v>
      </c>
    </row>
    <row r="44" spans="1:4">
      <c r="A44" s="502" t="s">
        <v>247</v>
      </c>
      <c r="B44" s="500">
        <v>0</v>
      </c>
      <c r="C44" s="500">
        <v>0</v>
      </c>
      <c r="D44" s="501">
        <f t="shared" si="0"/>
        <v>0</v>
      </c>
    </row>
    <row r="45" spans="1:4">
      <c r="A45" s="502" t="s">
        <v>248</v>
      </c>
      <c r="B45" s="500">
        <v>1</v>
      </c>
      <c r="C45" s="500">
        <v>0</v>
      </c>
      <c r="D45" s="501">
        <f t="shared" si="0"/>
        <v>1</v>
      </c>
    </row>
    <row r="46" spans="1:4">
      <c r="A46" s="502" t="s">
        <v>249</v>
      </c>
      <c r="B46" s="500">
        <v>0</v>
      </c>
      <c r="C46" s="500">
        <v>0</v>
      </c>
      <c r="D46" s="501">
        <f t="shared" si="0"/>
        <v>0</v>
      </c>
    </row>
    <row r="47" spans="1:4">
      <c r="A47" s="502" t="s">
        <v>250</v>
      </c>
      <c r="B47" s="500">
        <v>2</v>
      </c>
      <c r="C47" s="500">
        <v>0</v>
      </c>
      <c r="D47" s="501">
        <f t="shared" si="0"/>
        <v>2</v>
      </c>
    </row>
    <row r="48" spans="1:4">
      <c r="A48" s="502" t="s">
        <v>251</v>
      </c>
      <c r="B48" s="500">
        <v>0</v>
      </c>
      <c r="C48" s="500">
        <v>0</v>
      </c>
      <c r="D48" s="501">
        <f t="shared" si="0"/>
        <v>0</v>
      </c>
    </row>
    <row r="49" spans="1:4">
      <c r="A49" s="502" t="s">
        <v>252</v>
      </c>
      <c r="B49" s="500">
        <v>0</v>
      </c>
      <c r="C49" s="500">
        <v>0</v>
      </c>
      <c r="D49" s="501">
        <f t="shared" si="0"/>
        <v>0</v>
      </c>
    </row>
    <row r="50" spans="1:4">
      <c r="A50" s="502" t="s">
        <v>253</v>
      </c>
      <c r="B50" s="500">
        <v>1</v>
      </c>
      <c r="C50" s="500">
        <v>0</v>
      </c>
      <c r="D50" s="501">
        <f t="shared" si="0"/>
        <v>1</v>
      </c>
    </row>
    <row r="51" spans="1:4">
      <c r="A51" s="502" t="s">
        <v>254</v>
      </c>
      <c r="B51" s="500">
        <v>1</v>
      </c>
      <c r="C51" s="500">
        <v>0</v>
      </c>
      <c r="D51" s="501">
        <f t="shared" si="0"/>
        <v>1</v>
      </c>
    </row>
    <row r="52" spans="1:4">
      <c r="A52" s="502" t="s">
        <v>255</v>
      </c>
      <c r="B52" s="500">
        <v>0</v>
      </c>
      <c r="C52" s="500">
        <v>0</v>
      </c>
      <c r="D52" s="501">
        <f t="shared" si="0"/>
        <v>0</v>
      </c>
    </row>
    <row r="53" spans="1:4">
      <c r="A53" s="502" t="s">
        <v>256</v>
      </c>
      <c r="B53" s="500">
        <v>2</v>
      </c>
      <c r="C53" s="500">
        <v>0</v>
      </c>
      <c r="D53" s="501">
        <f t="shared" si="0"/>
        <v>2</v>
      </c>
    </row>
    <row r="54" spans="1:4">
      <c r="A54" s="502" t="s">
        <v>257</v>
      </c>
      <c r="B54" s="500">
        <v>0</v>
      </c>
      <c r="C54" s="500">
        <v>0</v>
      </c>
      <c r="D54" s="501">
        <f t="shared" si="0"/>
        <v>0</v>
      </c>
    </row>
    <row r="55" spans="1:4">
      <c r="A55" s="502" t="s">
        <v>258</v>
      </c>
      <c r="B55" s="500">
        <v>1</v>
      </c>
      <c r="C55" s="500">
        <v>2</v>
      </c>
      <c r="D55" s="501">
        <f t="shared" si="0"/>
        <v>3</v>
      </c>
    </row>
    <row r="56" spans="1:4">
      <c r="A56" s="502" t="s">
        <v>259</v>
      </c>
      <c r="B56" s="500">
        <v>0</v>
      </c>
      <c r="C56" s="500">
        <v>0</v>
      </c>
      <c r="D56" s="501">
        <f t="shared" si="0"/>
        <v>0</v>
      </c>
    </row>
    <row r="57" spans="1:4">
      <c r="A57" s="502" t="s">
        <v>260</v>
      </c>
      <c r="B57" s="500">
        <v>0</v>
      </c>
      <c r="C57" s="500">
        <v>0</v>
      </c>
      <c r="D57" s="501">
        <f t="shared" si="0"/>
        <v>0</v>
      </c>
    </row>
    <row r="58" spans="1:4">
      <c r="A58" s="502" t="s">
        <v>261</v>
      </c>
      <c r="B58" s="500">
        <v>1</v>
      </c>
      <c r="C58" s="500">
        <v>1</v>
      </c>
      <c r="D58" s="501">
        <f t="shared" si="0"/>
        <v>2</v>
      </c>
    </row>
    <row r="59" spans="1:4">
      <c r="A59" s="502" t="s">
        <v>262</v>
      </c>
      <c r="B59" s="500">
        <v>1</v>
      </c>
      <c r="C59" s="500">
        <v>0</v>
      </c>
      <c r="D59" s="501">
        <f t="shared" si="0"/>
        <v>1</v>
      </c>
    </row>
    <row r="60" spans="1:4">
      <c r="A60" s="502" t="s">
        <v>263</v>
      </c>
      <c r="B60" s="500">
        <v>2</v>
      </c>
      <c r="C60" s="500">
        <v>1</v>
      </c>
      <c r="D60" s="501">
        <f t="shared" si="0"/>
        <v>3</v>
      </c>
    </row>
    <row r="61" spans="1:4">
      <c r="A61" s="502" t="s">
        <v>264</v>
      </c>
      <c r="B61" s="500">
        <v>0</v>
      </c>
      <c r="C61" s="500">
        <v>0</v>
      </c>
      <c r="D61" s="501">
        <f t="shared" si="0"/>
        <v>0</v>
      </c>
    </row>
    <row r="62" spans="1:4">
      <c r="A62" s="502" t="s">
        <v>265</v>
      </c>
      <c r="B62" s="500">
        <v>1</v>
      </c>
      <c r="C62" s="500">
        <v>0</v>
      </c>
      <c r="D62" s="501">
        <f t="shared" si="0"/>
        <v>1</v>
      </c>
    </row>
    <row r="63" spans="1:4">
      <c r="A63" s="502" t="s">
        <v>266</v>
      </c>
      <c r="B63" s="500">
        <v>1</v>
      </c>
      <c r="C63" s="500">
        <v>0</v>
      </c>
      <c r="D63" s="501">
        <f t="shared" si="0"/>
        <v>1</v>
      </c>
    </row>
    <row r="64" spans="1:4">
      <c r="A64" s="502" t="s">
        <v>267</v>
      </c>
      <c r="B64" s="500">
        <v>0</v>
      </c>
      <c r="C64" s="500">
        <v>0</v>
      </c>
      <c r="D64" s="501">
        <f t="shared" si="0"/>
        <v>0</v>
      </c>
    </row>
    <row r="65" spans="1:12">
      <c r="A65" s="502" t="s">
        <v>268</v>
      </c>
      <c r="B65" s="500">
        <v>0</v>
      </c>
      <c r="C65" s="500">
        <v>0</v>
      </c>
      <c r="D65" s="501">
        <f t="shared" si="0"/>
        <v>0</v>
      </c>
    </row>
    <row r="66" spans="1:12">
      <c r="A66" s="502" t="s">
        <v>269</v>
      </c>
      <c r="B66" s="500">
        <v>1</v>
      </c>
      <c r="C66" s="500">
        <v>0</v>
      </c>
      <c r="D66" s="501">
        <f t="shared" si="0"/>
        <v>1</v>
      </c>
      <c r="G66" s="1093" t="s">
        <v>565</v>
      </c>
      <c r="H66" s="1093"/>
      <c r="I66" s="1093"/>
      <c r="J66" s="1093"/>
      <c r="K66" s="1093"/>
    </row>
    <row r="67" spans="1:12">
      <c r="A67" s="502" t="s">
        <v>270</v>
      </c>
      <c r="B67" s="500">
        <v>2</v>
      </c>
      <c r="C67" s="500">
        <v>2</v>
      </c>
      <c r="D67" s="501">
        <f t="shared" si="0"/>
        <v>4</v>
      </c>
      <c r="G67" s="1093"/>
      <c r="H67" s="1093"/>
      <c r="I67" s="1093"/>
      <c r="J67" s="1093"/>
      <c r="K67" s="1093"/>
    </row>
    <row r="68" spans="1:12" ht="15" customHeight="1">
      <c r="A68" s="502" t="s">
        <v>271</v>
      </c>
      <c r="B68" s="500">
        <v>0</v>
      </c>
      <c r="C68" s="500">
        <v>0</v>
      </c>
      <c r="D68" s="501">
        <f t="shared" si="0"/>
        <v>0</v>
      </c>
      <c r="G68" s="1093"/>
      <c r="H68" s="1093"/>
      <c r="I68" s="1093"/>
      <c r="J68" s="1093"/>
      <c r="K68" s="1093"/>
      <c r="L68" s="587"/>
    </row>
    <row r="69" spans="1:12">
      <c r="A69" s="502" t="s">
        <v>272</v>
      </c>
      <c r="B69" s="500">
        <v>0</v>
      </c>
      <c r="C69" s="500">
        <v>0</v>
      </c>
      <c r="D69" s="501">
        <f t="shared" ref="D69:D71" si="1">SUM(B69:C69)</f>
        <v>0</v>
      </c>
      <c r="G69" s="1093"/>
      <c r="H69" s="1093"/>
      <c r="I69" s="1093"/>
      <c r="J69" s="1093"/>
      <c r="K69" s="1093"/>
      <c r="L69" s="587"/>
    </row>
    <row r="70" spans="1:12">
      <c r="A70" s="502" t="s">
        <v>273</v>
      </c>
      <c r="B70" s="500">
        <v>1</v>
      </c>
      <c r="C70" s="500">
        <v>1</v>
      </c>
      <c r="D70" s="501">
        <f t="shared" si="1"/>
        <v>2</v>
      </c>
      <c r="G70" s="1093"/>
      <c r="H70" s="1093"/>
      <c r="I70" s="1093"/>
      <c r="J70" s="1093"/>
      <c r="K70" s="1093"/>
      <c r="L70" s="587"/>
    </row>
    <row r="71" spans="1:12">
      <c r="A71" s="502" t="s">
        <v>274</v>
      </c>
      <c r="B71" s="500">
        <v>0</v>
      </c>
      <c r="C71" s="500">
        <v>0</v>
      </c>
      <c r="D71" s="501">
        <f t="shared" si="1"/>
        <v>0</v>
      </c>
      <c r="G71" s="907"/>
      <c r="H71" s="907"/>
      <c r="I71" s="907"/>
      <c r="J71" s="907"/>
      <c r="K71" s="587"/>
      <c r="L71" s="587"/>
    </row>
    <row r="72" spans="1:12">
      <c r="A72" s="502" t="s">
        <v>275</v>
      </c>
      <c r="B72" s="500">
        <v>2</v>
      </c>
      <c r="C72" s="500">
        <v>1</v>
      </c>
      <c r="D72" s="501">
        <f>SUM(B72:C72)</f>
        <v>3</v>
      </c>
      <c r="G72" s="907"/>
      <c r="H72" s="907"/>
      <c r="I72" s="907"/>
      <c r="J72" s="907"/>
      <c r="K72" s="587"/>
      <c r="L72" s="587"/>
    </row>
    <row r="73" spans="1:12">
      <c r="A73" s="502" t="s">
        <v>316</v>
      </c>
      <c r="B73" s="1091"/>
      <c r="C73" s="1092"/>
      <c r="D73" s="501">
        <v>0</v>
      </c>
      <c r="G73" s="907"/>
      <c r="H73" s="907"/>
      <c r="I73" s="907"/>
      <c r="J73" s="907"/>
      <c r="K73" s="587"/>
      <c r="L73" s="587"/>
    </row>
    <row r="74" spans="1:12">
      <c r="A74" s="506" t="s">
        <v>5</v>
      </c>
      <c r="B74" s="507">
        <f>SUM(B4:B72)</f>
        <v>215</v>
      </c>
      <c r="C74" s="507">
        <f>SUM(C4:C72)</f>
        <v>233</v>
      </c>
      <c r="D74" s="507">
        <f>SUM(D4:D73)</f>
        <v>448</v>
      </c>
      <c r="G74" s="587"/>
      <c r="H74" s="587"/>
      <c r="I74" s="587"/>
      <c r="J74" s="587"/>
      <c r="K74" s="587"/>
      <c r="L74" s="587"/>
    </row>
    <row r="75" spans="1:12">
      <c r="A75" s="124"/>
      <c r="B75" s="124"/>
      <c r="C75" s="124"/>
      <c r="D75" s="124"/>
      <c r="E75" s="124"/>
      <c r="F75" s="526"/>
      <c r="G75" s="526"/>
      <c r="H75" s="526"/>
      <c r="I75" s="526"/>
      <c r="J75" s="526"/>
      <c r="K75" s="526"/>
    </row>
    <row r="76" spans="1:12" s="474" customFormat="1">
      <c r="A76" s="633" t="s">
        <v>411</v>
      </c>
      <c r="B76" s="633" t="s">
        <v>412</v>
      </c>
      <c r="C76" s="634" t="s">
        <v>435</v>
      </c>
      <c r="D76" s="633" t="s">
        <v>23</v>
      </c>
      <c r="E76" s="526"/>
      <c r="F76" s="526"/>
    </row>
    <row r="77" spans="1:12" s="474" customFormat="1">
      <c r="A77" s="634">
        <f>B74</f>
        <v>215</v>
      </c>
      <c r="B77" s="634">
        <f>C74</f>
        <v>233</v>
      </c>
      <c r="C77" s="634">
        <f>D73</f>
        <v>0</v>
      </c>
      <c r="D77" s="634">
        <f>SUM(A77:C77)</f>
        <v>448</v>
      </c>
      <c r="E77" s="526"/>
      <c r="F77" s="526"/>
    </row>
    <row r="78" spans="1:12">
      <c r="A78" s="124"/>
      <c r="B78" s="124"/>
      <c r="C78" s="124"/>
      <c r="D78" s="124"/>
      <c r="E78" s="124"/>
      <c r="F78" s="526"/>
      <c r="G78" s="526"/>
      <c r="H78" s="526"/>
      <c r="I78" s="526"/>
      <c r="J78" s="526"/>
      <c r="K78" s="526"/>
    </row>
    <row r="79" spans="1:12">
      <c r="A79" s="124"/>
      <c r="B79" s="124"/>
      <c r="C79" s="124"/>
      <c r="D79" s="124"/>
      <c r="E79" s="124"/>
      <c r="F79" s="526"/>
      <c r="G79" s="526"/>
      <c r="H79" s="526"/>
      <c r="I79" s="526"/>
      <c r="J79" s="526"/>
      <c r="K79" s="526"/>
    </row>
    <row r="80" spans="1:12">
      <c r="A80" s="124"/>
      <c r="B80" s="124"/>
      <c r="C80" s="124"/>
      <c r="D80" s="124"/>
      <c r="E80" s="124"/>
      <c r="F80" s="526"/>
      <c r="G80" s="526"/>
      <c r="H80" s="526"/>
      <c r="I80" s="526"/>
      <c r="J80" s="526"/>
      <c r="K80" s="526"/>
    </row>
    <row r="81" spans="1:11">
      <c r="A81" s="526"/>
      <c r="B81" s="526"/>
      <c r="C81" s="526"/>
      <c r="D81" s="526"/>
      <c r="E81" s="526"/>
      <c r="F81" s="526"/>
      <c r="G81" s="526"/>
      <c r="H81" s="526"/>
      <c r="I81" s="526"/>
      <c r="J81" s="526"/>
      <c r="K81" s="526"/>
    </row>
    <row r="82" spans="1:11">
      <c r="A82" s="526"/>
      <c r="B82" s="526"/>
      <c r="C82" s="526"/>
      <c r="D82" s="526"/>
      <c r="E82" s="526"/>
      <c r="F82" s="526"/>
      <c r="G82" s="526"/>
      <c r="H82" s="526"/>
      <c r="I82" s="526"/>
      <c r="J82" s="526"/>
      <c r="K82" s="526"/>
    </row>
    <row r="83" spans="1:11">
      <c r="A83" s="526"/>
      <c r="B83" s="526"/>
      <c r="C83" s="526"/>
      <c r="D83" s="526"/>
      <c r="E83" s="526"/>
      <c r="F83" s="526"/>
      <c r="G83" s="526"/>
      <c r="H83" s="526"/>
      <c r="I83" s="526"/>
      <c r="J83" s="526"/>
      <c r="K83" s="526"/>
    </row>
    <row r="84" spans="1:11">
      <c r="A84" s="526"/>
      <c r="B84" s="526"/>
      <c r="C84" s="526"/>
      <c r="D84" s="526"/>
      <c r="E84" s="526"/>
      <c r="F84" s="526"/>
      <c r="G84" s="526"/>
      <c r="H84" s="526"/>
      <c r="I84" s="526"/>
      <c r="J84" s="526"/>
      <c r="K84" s="526"/>
    </row>
    <row r="85" spans="1:11">
      <c r="A85" s="526"/>
      <c r="B85" s="526"/>
      <c r="C85" s="526"/>
      <c r="D85" s="526"/>
      <c r="E85" s="526"/>
      <c r="F85" s="526"/>
      <c r="G85" s="526"/>
      <c r="H85" s="526"/>
      <c r="I85" s="526"/>
      <c r="J85" s="526"/>
      <c r="K85" s="526"/>
    </row>
    <row r="86" spans="1:11">
      <c r="A86" s="526"/>
      <c r="B86" s="526"/>
      <c r="C86" s="526"/>
      <c r="D86" s="526"/>
      <c r="E86" s="526"/>
      <c r="F86" s="526"/>
      <c r="G86" s="526"/>
      <c r="H86" s="526"/>
      <c r="I86" s="526"/>
      <c r="J86" s="526"/>
      <c r="K86" s="526"/>
    </row>
    <row r="87" spans="1:11">
      <c r="A87" s="526"/>
      <c r="B87" s="526"/>
      <c r="C87" s="526"/>
      <c r="D87" s="526"/>
      <c r="E87" s="526"/>
      <c r="F87" s="526"/>
      <c r="G87" s="526"/>
      <c r="H87" s="526"/>
      <c r="I87" s="526"/>
      <c r="J87" s="526"/>
      <c r="K87" s="526"/>
    </row>
    <row r="88" spans="1:11">
      <c r="A88" s="526"/>
      <c r="B88" s="526"/>
      <c r="C88" s="526"/>
      <c r="D88" s="526"/>
      <c r="E88" s="526"/>
      <c r="F88" s="526"/>
      <c r="G88" s="526"/>
      <c r="H88" s="526"/>
      <c r="I88" s="526"/>
      <c r="J88" s="526"/>
      <c r="K88" s="526"/>
    </row>
    <row r="89" spans="1:11">
      <c r="A89" s="526"/>
      <c r="B89" s="526"/>
      <c r="C89" s="526"/>
      <c r="D89" s="526"/>
      <c r="E89" s="526"/>
      <c r="F89" s="526"/>
    </row>
    <row r="90" spans="1:11">
      <c r="A90" s="526"/>
      <c r="B90" s="526"/>
      <c r="C90" s="526"/>
      <c r="D90" s="526"/>
      <c r="E90" s="526"/>
      <c r="F90" s="526"/>
    </row>
    <row r="91" spans="1:11">
      <c r="A91" s="526"/>
      <c r="B91" s="526"/>
      <c r="C91" s="526"/>
      <c r="D91" s="526"/>
      <c r="E91" s="526"/>
      <c r="F91" s="526"/>
    </row>
    <row r="92" spans="1:11">
      <c r="A92" s="526"/>
      <c r="B92" s="526"/>
      <c r="C92" s="526"/>
      <c r="D92" s="526"/>
      <c r="E92" s="526"/>
      <c r="F92" s="526"/>
    </row>
    <row r="93" spans="1:11">
      <c r="A93" s="526"/>
      <c r="B93" s="526"/>
      <c r="C93" s="526"/>
      <c r="D93" s="526"/>
      <c r="E93" s="526"/>
      <c r="F93" s="526"/>
    </row>
    <row r="94" spans="1:11">
      <c r="A94" s="526"/>
      <c r="B94" s="526"/>
      <c r="C94" s="526"/>
      <c r="D94" s="526"/>
      <c r="E94" s="526"/>
      <c r="F94" s="526"/>
    </row>
    <row r="95" spans="1:11">
      <c r="A95" s="526"/>
      <c r="B95" s="526"/>
      <c r="C95" s="526"/>
      <c r="D95" s="526"/>
      <c r="E95" s="526"/>
      <c r="F95" s="526"/>
    </row>
  </sheetData>
  <mergeCells count="2">
    <mergeCell ref="B73:C73"/>
    <mergeCell ref="G66:K70"/>
  </mergeCell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dimension ref="A1:N74"/>
  <sheetViews>
    <sheetView workbookViewId="0">
      <selection activeCell="L78" sqref="L78"/>
    </sheetView>
  </sheetViews>
  <sheetFormatPr defaultRowHeight="15"/>
  <cols>
    <col min="1" max="1" width="63" customWidth="1"/>
    <col min="2" max="14" width="12.85546875" customWidth="1"/>
  </cols>
  <sheetData>
    <row r="1" spans="1:14">
      <c r="A1" s="493" t="s">
        <v>0</v>
      </c>
    </row>
    <row r="2" spans="1:14" ht="15.75" thickBot="1">
      <c r="A2" s="1" t="s">
        <v>1</v>
      </c>
    </row>
    <row r="3" spans="1:14" ht="15.75" thickBot="1">
      <c r="A3" s="848" t="s">
        <v>507</v>
      </c>
      <c r="B3" s="849" t="s">
        <v>407</v>
      </c>
      <c r="C3" s="849" t="s">
        <v>485</v>
      </c>
      <c r="D3" s="849" t="s">
        <v>498</v>
      </c>
      <c r="E3" s="850" t="s">
        <v>506</v>
      </c>
      <c r="F3" s="850" t="s">
        <v>511</v>
      </c>
      <c r="G3" s="850" t="s">
        <v>516</v>
      </c>
      <c r="H3" s="850" t="s">
        <v>520</v>
      </c>
      <c r="I3" s="850" t="s">
        <v>525</v>
      </c>
      <c r="J3" s="850" t="s">
        <v>531</v>
      </c>
      <c r="K3" s="850" t="s">
        <v>545</v>
      </c>
      <c r="L3" s="849" t="s">
        <v>5</v>
      </c>
      <c r="M3" s="849" t="s">
        <v>314</v>
      </c>
      <c r="N3" s="851" t="s">
        <v>315</v>
      </c>
    </row>
    <row r="4" spans="1:14">
      <c r="A4" s="834" t="s">
        <v>211</v>
      </c>
      <c r="B4" s="500">
        <v>2</v>
      </c>
      <c r="C4" s="500">
        <v>4</v>
      </c>
      <c r="D4" s="500">
        <v>2</v>
      </c>
      <c r="E4" s="500">
        <v>6</v>
      </c>
      <c r="F4" s="500">
        <v>7</v>
      </c>
      <c r="G4" s="500">
        <v>7</v>
      </c>
      <c r="H4" s="500">
        <v>7</v>
      </c>
      <c r="I4" s="500">
        <v>4</v>
      </c>
      <c r="J4" s="500">
        <v>2</v>
      </c>
      <c r="K4" s="500">
        <v>5</v>
      </c>
      <c r="L4" s="847">
        <f>SUM(B4:K4)</f>
        <v>46</v>
      </c>
      <c r="M4" s="847">
        <v>22</v>
      </c>
      <c r="N4" s="864">
        <v>24</v>
      </c>
    </row>
    <row r="5" spans="1:14">
      <c r="A5" s="832" t="s">
        <v>413</v>
      </c>
      <c r="B5" s="501">
        <v>0</v>
      </c>
      <c r="C5" s="501">
        <v>0</v>
      </c>
      <c r="D5" s="501">
        <v>0</v>
      </c>
      <c r="E5" s="501">
        <v>0</v>
      </c>
      <c r="F5" s="501">
        <v>0</v>
      </c>
      <c r="G5" s="501">
        <v>0</v>
      </c>
      <c r="H5" s="500">
        <v>0</v>
      </c>
      <c r="I5" s="500">
        <v>0</v>
      </c>
      <c r="J5" s="500">
        <v>0</v>
      </c>
      <c r="K5" s="500">
        <v>0</v>
      </c>
      <c r="L5" s="847">
        <f t="shared" ref="L5:L68" si="0">SUM(B5:K5)</f>
        <v>0</v>
      </c>
      <c r="M5" s="817">
        <v>0</v>
      </c>
      <c r="N5" s="865">
        <v>0</v>
      </c>
    </row>
    <row r="6" spans="1:14">
      <c r="A6" s="832" t="s">
        <v>212</v>
      </c>
      <c r="B6" s="501">
        <v>1</v>
      </c>
      <c r="C6" s="501">
        <v>0</v>
      </c>
      <c r="D6" s="501">
        <v>0</v>
      </c>
      <c r="E6" s="501">
        <v>0</v>
      </c>
      <c r="F6" s="501">
        <v>1</v>
      </c>
      <c r="G6" s="501">
        <v>0</v>
      </c>
      <c r="H6" s="500">
        <v>0</v>
      </c>
      <c r="I6" s="500">
        <v>0</v>
      </c>
      <c r="J6" s="500">
        <v>0</v>
      </c>
      <c r="K6" s="500">
        <v>0</v>
      </c>
      <c r="L6" s="847">
        <f t="shared" si="0"/>
        <v>2</v>
      </c>
      <c r="M6" s="817">
        <v>2</v>
      </c>
      <c r="N6" s="865">
        <v>0</v>
      </c>
    </row>
    <row r="7" spans="1:14">
      <c r="A7" s="832" t="s">
        <v>213</v>
      </c>
      <c r="B7" s="501">
        <v>0</v>
      </c>
      <c r="C7" s="501">
        <v>0</v>
      </c>
      <c r="D7" s="501">
        <v>2</v>
      </c>
      <c r="E7" s="501">
        <v>0</v>
      </c>
      <c r="F7" s="501">
        <v>5</v>
      </c>
      <c r="G7" s="501">
        <v>3</v>
      </c>
      <c r="H7" s="500">
        <v>8</v>
      </c>
      <c r="I7" s="500">
        <v>1</v>
      </c>
      <c r="J7" s="500">
        <v>3</v>
      </c>
      <c r="K7" s="500">
        <v>3</v>
      </c>
      <c r="L7" s="847">
        <f t="shared" si="0"/>
        <v>25</v>
      </c>
      <c r="M7" s="817">
        <v>10</v>
      </c>
      <c r="N7" s="865">
        <v>15</v>
      </c>
    </row>
    <row r="8" spans="1:14">
      <c r="A8" s="832" t="s">
        <v>214</v>
      </c>
      <c r="B8" s="501">
        <v>0</v>
      </c>
      <c r="C8" s="501">
        <v>0</v>
      </c>
      <c r="D8" s="501">
        <v>0</v>
      </c>
      <c r="E8" s="501">
        <v>1</v>
      </c>
      <c r="F8" s="501">
        <v>1</v>
      </c>
      <c r="G8" s="501">
        <v>0</v>
      </c>
      <c r="H8" s="500">
        <v>0</v>
      </c>
      <c r="I8" s="500">
        <v>1</v>
      </c>
      <c r="J8" s="500">
        <v>0</v>
      </c>
      <c r="K8" s="500">
        <v>0</v>
      </c>
      <c r="L8" s="847">
        <f t="shared" si="0"/>
        <v>3</v>
      </c>
      <c r="M8" s="817">
        <v>1</v>
      </c>
      <c r="N8" s="865">
        <v>2</v>
      </c>
    </row>
    <row r="9" spans="1:14">
      <c r="A9" s="832" t="s">
        <v>215</v>
      </c>
      <c r="B9" s="501">
        <v>1</v>
      </c>
      <c r="C9" s="501">
        <v>4</v>
      </c>
      <c r="D9" s="501">
        <v>0</v>
      </c>
      <c r="E9" s="501">
        <v>1</v>
      </c>
      <c r="F9" s="501">
        <v>1</v>
      </c>
      <c r="G9" s="501">
        <v>1</v>
      </c>
      <c r="H9" s="500">
        <v>0</v>
      </c>
      <c r="I9" s="500">
        <v>0</v>
      </c>
      <c r="J9" s="500">
        <v>0</v>
      </c>
      <c r="K9" s="500">
        <v>0</v>
      </c>
      <c r="L9" s="847">
        <f t="shared" si="0"/>
        <v>8</v>
      </c>
      <c r="M9" s="817">
        <v>6</v>
      </c>
      <c r="N9" s="865">
        <v>2</v>
      </c>
    </row>
    <row r="10" spans="1:14">
      <c r="A10" s="832" t="s">
        <v>216</v>
      </c>
      <c r="B10" s="501">
        <v>0</v>
      </c>
      <c r="C10" s="501">
        <v>0</v>
      </c>
      <c r="D10" s="501">
        <v>6</v>
      </c>
      <c r="E10" s="501">
        <v>72</v>
      </c>
      <c r="F10" s="501">
        <v>54</v>
      </c>
      <c r="G10" s="501">
        <v>68</v>
      </c>
      <c r="H10" s="500">
        <v>61</v>
      </c>
      <c r="I10" s="500">
        <v>69</v>
      </c>
      <c r="J10" s="500">
        <v>72</v>
      </c>
      <c r="K10" s="500">
        <v>79</v>
      </c>
      <c r="L10" s="847">
        <f t="shared" si="0"/>
        <v>481</v>
      </c>
      <c r="M10" s="817">
        <v>0</v>
      </c>
      <c r="N10" s="865">
        <v>481</v>
      </c>
    </row>
    <row r="11" spans="1:14">
      <c r="A11" s="832" t="s">
        <v>143</v>
      </c>
      <c r="B11" s="501">
        <v>8</v>
      </c>
      <c r="C11" s="501">
        <v>32</v>
      </c>
      <c r="D11" s="501">
        <v>22</v>
      </c>
      <c r="E11" s="501">
        <v>2</v>
      </c>
      <c r="F11" s="501">
        <v>2</v>
      </c>
      <c r="G11" s="501">
        <v>0</v>
      </c>
      <c r="H11" s="500">
        <v>5</v>
      </c>
      <c r="I11" s="500">
        <v>6</v>
      </c>
      <c r="J11" s="500">
        <v>3</v>
      </c>
      <c r="K11" s="500">
        <v>3</v>
      </c>
      <c r="L11" s="847">
        <f t="shared" si="0"/>
        <v>83</v>
      </c>
      <c r="M11" s="817">
        <v>0</v>
      </c>
      <c r="N11" s="865">
        <v>83</v>
      </c>
    </row>
    <row r="12" spans="1:14">
      <c r="A12" s="832" t="s">
        <v>217</v>
      </c>
      <c r="B12" s="501">
        <v>0</v>
      </c>
      <c r="C12" s="501">
        <v>0</v>
      </c>
      <c r="D12" s="501">
        <v>0</v>
      </c>
      <c r="E12" s="501">
        <v>0</v>
      </c>
      <c r="F12" s="501">
        <v>0</v>
      </c>
      <c r="G12" s="501">
        <v>0</v>
      </c>
      <c r="H12" s="500">
        <v>0</v>
      </c>
      <c r="I12" s="500">
        <v>0</v>
      </c>
      <c r="J12" s="500">
        <v>0</v>
      </c>
      <c r="K12" s="500">
        <v>1</v>
      </c>
      <c r="L12" s="847">
        <f t="shared" si="0"/>
        <v>1</v>
      </c>
      <c r="M12" s="817">
        <v>1</v>
      </c>
      <c r="N12" s="865">
        <v>0</v>
      </c>
    </row>
    <row r="13" spans="1:14">
      <c r="A13" s="832" t="s">
        <v>218</v>
      </c>
      <c r="B13" s="501">
        <v>0</v>
      </c>
      <c r="C13" s="501">
        <v>0</v>
      </c>
      <c r="D13" s="501">
        <v>0</v>
      </c>
      <c r="E13" s="501">
        <v>1</v>
      </c>
      <c r="F13" s="501">
        <v>0</v>
      </c>
      <c r="G13" s="501">
        <v>0</v>
      </c>
      <c r="H13" s="500">
        <v>0</v>
      </c>
      <c r="I13" s="500">
        <v>0</v>
      </c>
      <c r="J13" s="500">
        <v>0</v>
      </c>
      <c r="K13" s="500">
        <v>0</v>
      </c>
      <c r="L13" s="847">
        <f t="shared" si="0"/>
        <v>1</v>
      </c>
      <c r="M13" s="817">
        <v>1</v>
      </c>
      <c r="N13" s="865">
        <v>0</v>
      </c>
    </row>
    <row r="14" spans="1:14">
      <c r="A14" s="832" t="s">
        <v>219</v>
      </c>
      <c r="B14" s="501">
        <v>5</v>
      </c>
      <c r="C14" s="501">
        <v>5</v>
      </c>
      <c r="D14" s="501">
        <v>5</v>
      </c>
      <c r="E14" s="501">
        <v>7</v>
      </c>
      <c r="F14" s="501">
        <v>15</v>
      </c>
      <c r="G14" s="501">
        <v>15</v>
      </c>
      <c r="H14" s="500">
        <v>12</v>
      </c>
      <c r="I14" s="500">
        <v>25</v>
      </c>
      <c r="J14" s="500">
        <v>13</v>
      </c>
      <c r="K14" s="500">
        <v>14</v>
      </c>
      <c r="L14" s="847">
        <f t="shared" si="0"/>
        <v>116</v>
      </c>
      <c r="M14" s="817">
        <v>44</v>
      </c>
      <c r="N14" s="865">
        <v>72</v>
      </c>
    </row>
    <row r="15" spans="1:14">
      <c r="A15" s="832" t="s">
        <v>220</v>
      </c>
      <c r="B15" s="501">
        <v>0</v>
      </c>
      <c r="C15" s="501">
        <v>0</v>
      </c>
      <c r="D15" s="501">
        <v>0</v>
      </c>
      <c r="E15" s="501">
        <v>0</v>
      </c>
      <c r="F15" s="501">
        <v>0</v>
      </c>
      <c r="G15" s="501">
        <v>0</v>
      </c>
      <c r="H15" s="500">
        <v>0</v>
      </c>
      <c r="I15" s="500">
        <v>0</v>
      </c>
      <c r="J15" s="500">
        <v>0</v>
      </c>
      <c r="K15" s="500">
        <v>0</v>
      </c>
      <c r="L15" s="847">
        <f t="shared" si="0"/>
        <v>0</v>
      </c>
      <c r="M15" s="817">
        <v>0</v>
      </c>
      <c r="N15" s="865">
        <v>0</v>
      </c>
    </row>
    <row r="16" spans="1:14">
      <c r="A16" s="832" t="s">
        <v>221</v>
      </c>
      <c r="B16" s="501">
        <v>0</v>
      </c>
      <c r="C16" s="501">
        <v>0</v>
      </c>
      <c r="D16" s="501">
        <v>1</v>
      </c>
      <c r="E16" s="501">
        <v>0</v>
      </c>
      <c r="F16" s="501">
        <v>0</v>
      </c>
      <c r="G16" s="501">
        <v>0</v>
      </c>
      <c r="H16" s="500">
        <v>0</v>
      </c>
      <c r="I16" s="500">
        <v>1</v>
      </c>
      <c r="J16" s="500">
        <v>0</v>
      </c>
      <c r="K16" s="500">
        <v>0</v>
      </c>
      <c r="L16" s="847">
        <f t="shared" si="0"/>
        <v>2</v>
      </c>
      <c r="M16" s="817">
        <v>1</v>
      </c>
      <c r="N16" s="865">
        <v>1</v>
      </c>
    </row>
    <row r="17" spans="1:14">
      <c r="A17" s="832" t="s">
        <v>222</v>
      </c>
      <c r="B17" s="501">
        <v>0</v>
      </c>
      <c r="C17" s="501">
        <v>1</v>
      </c>
      <c r="D17" s="501">
        <v>2</v>
      </c>
      <c r="E17" s="501">
        <v>0</v>
      </c>
      <c r="F17" s="501">
        <v>3</v>
      </c>
      <c r="G17" s="501">
        <v>2</v>
      </c>
      <c r="H17" s="500">
        <v>1</v>
      </c>
      <c r="I17" s="500">
        <v>2</v>
      </c>
      <c r="J17" s="500">
        <v>2</v>
      </c>
      <c r="K17" s="500">
        <v>2</v>
      </c>
      <c r="L17" s="847">
        <f t="shared" si="0"/>
        <v>15</v>
      </c>
      <c r="M17" s="817">
        <v>13</v>
      </c>
      <c r="N17" s="865">
        <v>2</v>
      </c>
    </row>
    <row r="18" spans="1:14">
      <c r="A18" s="832" t="s">
        <v>223</v>
      </c>
      <c r="B18" s="501">
        <v>1</v>
      </c>
      <c r="C18" s="501">
        <v>0</v>
      </c>
      <c r="D18" s="501">
        <v>0</v>
      </c>
      <c r="E18" s="501">
        <v>2</v>
      </c>
      <c r="F18" s="501">
        <v>4</v>
      </c>
      <c r="G18" s="501">
        <v>2</v>
      </c>
      <c r="H18" s="500">
        <v>2</v>
      </c>
      <c r="I18" s="500">
        <v>2</v>
      </c>
      <c r="J18" s="500">
        <v>1</v>
      </c>
      <c r="K18" s="500">
        <v>1</v>
      </c>
      <c r="L18" s="847">
        <f t="shared" si="0"/>
        <v>15</v>
      </c>
      <c r="M18" s="817">
        <v>5</v>
      </c>
      <c r="N18" s="865">
        <v>10</v>
      </c>
    </row>
    <row r="19" spans="1:14">
      <c r="A19" s="832" t="s">
        <v>482</v>
      </c>
      <c r="B19" s="501">
        <v>2</v>
      </c>
      <c r="C19" s="501">
        <v>0</v>
      </c>
      <c r="D19" s="501">
        <v>0</v>
      </c>
      <c r="E19" s="501">
        <v>0</v>
      </c>
      <c r="F19" s="501">
        <v>0</v>
      </c>
      <c r="G19" s="501">
        <v>0</v>
      </c>
      <c r="H19" s="500">
        <v>0</v>
      </c>
      <c r="I19" s="500">
        <v>0</v>
      </c>
      <c r="J19" s="500">
        <v>0</v>
      </c>
      <c r="K19" s="500">
        <v>0</v>
      </c>
      <c r="L19" s="847">
        <f t="shared" si="0"/>
        <v>2</v>
      </c>
      <c r="M19" s="817">
        <v>2</v>
      </c>
      <c r="N19" s="865">
        <v>0</v>
      </c>
    </row>
    <row r="20" spans="1:14">
      <c r="A20" s="832" t="s">
        <v>224</v>
      </c>
      <c r="B20" s="501">
        <v>0</v>
      </c>
      <c r="C20" s="501">
        <v>0</v>
      </c>
      <c r="D20" s="501">
        <v>0</v>
      </c>
      <c r="E20" s="501">
        <v>3</v>
      </c>
      <c r="F20" s="501">
        <v>0</v>
      </c>
      <c r="G20" s="501">
        <v>0</v>
      </c>
      <c r="H20" s="500">
        <v>2</v>
      </c>
      <c r="I20" s="500">
        <v>1</v>
      </c>
      <c r="J20" s="500">
        <v>0</v>
      </c>
      <c r="K20" s="500">
        <v>0</v>
      </c>
      <c r="L20" s="847">
        <f t="shared" si="0"/>
        <v>6</v>
      </c>
      <c r="M20" s="817">
        <v>3</v>
      </c>
      <c r="N20" s="865">
        <v>3</v>
      </c>
    </row>
    <row r="21" spans="1:14">
      <c r="A21" s="832" t="s">
        <v>225</v>
      </c>
      <c r="B21" s="501">
        <v>0</v>
      </c>
      <c r="C21" s="501">
        <v>0</v>
      </c>
      <c r="D21" s="501">
        <v>0</v>
      </c>
      <c r="E21" s="501">
        <v>0</v>
      </c>
      <c r="F21" s="501">
        <v>0</v>
      </c>
      <c r="G21" s="501">
        <v>0</v>
      </c>
      <c r="H21" s="500">
        <v>0</v>
      </c>
      <c r="I21" s="500">
        <v>0</v>
      </c>
      <c r="J21" s="500">
        <v>0</v>
      </c>
      <c r="K21" s="500">
        <v>0</v>
      </c>
      <c r="L21" s="847">
        <f t="shared" si="0"/>
        <v>0</v>
      </c>
      <c r="M21" s="817">
        <v>0</v>
      </c>
      <c r="N21" s="865">
        <v>0</v>
      </c>
    </row>
    <row r="22" spans="1:14">
      <c r="A22" s="832" t="s">
        <v>226</v>
      </c>
      <c r="B22" s="501">
        <v>47</v>
      </c>
      <c r="C22" s="501">
        <v>40</v>
      </c>
      <c r="D22" s="501">
        <v>60</v>
      </c>
      <c r="E22" s="501">
        <v>66</v>
      </c>
      <c r="F22" s="501">
        <v>73</v>
      </c>
      <c r="G22" s="501">
        <v>57</v>
      </c>
      <c r="H22" s="500">
        <v>62</v>
      </c>
      <c r="I22" s="500">
        <v>75</v>
      </c>
      <c r="J22" s="500">
        <v>68</v>
      </c>
      <c r="K22" s="500">
        <v>82</v>
      </c>
      <c r="L22" s="847">
        <f t="shared" si="0"/>
        <v>630</v>
      </c>
      <c r="M22" s="817">
        <v>359</v>
      </c>
      <c r="N22" s="865">
        <v>271</v>
      </c>
    </row>
    <row r="23" spans="1:14">
      <c r="A23" s="832" t="s">
        <v>227</v>
      </c>
      <c r="B23" s="501">
        <v>3</v>
      </c>
      <c r="C23" s="501">
        <v>4</v>
      </c>
      <c r="D23" s="501">
        <v>13</v>
      </c>
      <c r="E23" s="501">
        <v>10</v>
      </c>
      <c r="F23" s="501">
        <v>6</v>
      </c>
      <c r="G23" s="501">
        <v>2</v>
      </c>
      <c r="H23" s="500">
        <v>2</v>
      </c>
      <c r="I23" s="500">
        <v>4</v>
      </c>
      <c r="J23" s="500">
        <v>3</v>
      </c>
      <c r="K23" s="500">
        <v>3</v>
      </c>
      <c r="L23" s="847">
        <f t="shared" si="0"/>
        <v>50</v>
      </c>
      <c r="M23" s="817">
        <v>21</v>
      </c>
      <c r="N23" s="865">
        <v>29</v>
      </c>
    </row>
    <row r="24" spans="1:14">
      <c r="A24" s="832" t="s">
        <v>228</v>
      </c>
      <c r="B24" s="501">
        <v>15</v>
      </c>
      <c r="C24" s="501">
        <v>21</v>
      </c>
      <c r="D24" s="501">
        <v>20</v>
      </c>
      <c r="E24" s="501">
        <v>27</v>
      </c>
      <c r="F24" s="501">
        <v>29</v>
      </c>
      <c r="G24" s="501">
        <v>33</v>
      </c>
      <c r="H24" s="500">
        <v>28</v>
      </c>
      <c r="I24" s="500">
        <v>27</v>
      </c>
      <c r="J24" s="500">
        <v>13</v>
      </c>
      <c r="K24" s="500">
        <v>32</v>
      </c>
      <c r="L24" s="847">
        <f t="shared" si="0"/>
        <v>245</v>
      </c>
      <c r="M24" s="817">
        <v>145</v>
      </c>
      <c r="N24" s="865">
        <v>100</v>
      </c>
    </row>
    <row r="25" spans="1:14">
      <c r="A25" s="832" t="s">
        <v>414</v>
      </c>
      <c r="B25" s="501">
        <v>0</v>
      </c>
      <c r="C25" s="501">
        <v>0</v>
      </c>
      <c r="D25" s="501">
        <v>0</v>
      </c>
      <c r="E25" s="501">
        <v>0</v>
      </c>
      <c r="F25" s="501">
        <v>0</v>
      </c>
      <c r="G25" s="501">
        <v>0</v>
      </c>
      <c r="H25" s="500">
        <v>0</v>
      </c>
      <c r="I25" s="500">
        <v>0</v>
      </c>
      <c r="J25" s="500">
        <v>0</v>
      </c>
      <c r="K25" s="500">
        <v>0</v>
      </c>
      <c r="L25" s="847">
        <f t="shared" si="0"/>
        <v>0</v>
      </c>
      <c r="M25" s="817">
        <v>0</v>
      </c>
      <c r="N25" s="865">
        <v>0</v>
      </c>
    </row>
    <row r="26" spans="1:14">
      <c r="A26" s="832" t="s">
        <v>229</v>
      </c>
      <c r="B26" s="501">
        <v>9</v>
      </c>
      <c r="C26" s="501">
        <v>4</v>
      </c>
      <c r="D26" s="501">
        <v>9</v>
      </c>
      <c r="E26" s="501">
        <v>6</v>
      </c>
      <c r="F26" s="501">
        <v>4</v>
      </c>
      <c r="G26" s="501">
        <v>6</v>
      </c>
      <c r="H26" s="500">
        <v>4</v>
      </c>
      <c r="I26" s="500">
        <v>11</v>
      </c>
      <c r="J26" s="500">
        <v>4</v>
      </c>
      <c r="K26" s="500">
        <v>10</v>
      </c>
      <c r="L26" s="847">
        <f t="shared" si="0"/>
        <v>67</v>
      </c>
      <c r="M26" s="817">
        <v>44</v>
      </c>
      <c r="N26" s="865">
        <v>23</v>
      </c>
    </row>
    <row r="27" spans="1:14">
      <c r="A27" s="832" t="s">
        <v>230</v>
      </c>
      <c r="B27" s="501">
        <v>1</v>
      </c>
      <c r="C27" s="501">
        <v>2</v>
      </c>
      <c r="D27" s="501">
        <v>0</v>
      </c>
      <c r="E27" s="501">
        <v>2</v>
      </c>
      <c r="F27" s="501">
        <v>0</v>
      </c>
      <c r="G27" s="501">
        <v>0</v>
      </c>
      <c r="H27" s="500">
        <v>1</v>
      </c>
      <c r="I27" s="500">
        <v>3</v>
      </c>
      <c r="J27" s="500">
        <v>2</v>
      </c>
      <c r="K27" s="500">
        <v>3</v>
      </c>
      <c r="L27" s="847">
        <f t="shared" si="0"/>
        <v>14</v>
      </c>
      <c r="M27" s="817">
        <v>5</v>
      </c>
      <c r="N27" s="865">
        <v>9</v>
      </c>
    </row>
    <row r="28" spans="1:14">
      <c r="A28" s="832" t="s">
        <v>231</v>
      </c>
      <c r="B28" s="501">
        <v>6</v>
      </c>
      <c r="C28" s="501">
        <v>10</v>
      </c>
      <c r="D28" s="501">
        <v>0</v>
      </c>
      <c r="E28" s="501">
        <v>8</v>
      </c>
      <c r="F28" s="501">
        <v>9</v>
      </c>
      <c r="G28" s="501">
        <v>13</v>
      </c>
      <c r="H28" s="500">
        <v>1</v>
      </c>
      <c r="I28" s="500">
        <v>3</v>
      </c>
      <c r="J28" s="500">
        <v>2</v>
      </c>
      <c r="K28" s="500">
        <v>17</v>
      </c>
      <c r="L28" s="847">
        <f t="shared" si="0"/>
        <v>69</v>
      </c>
      <c r="M28" s="817">
        <v>53</v>
      </c>
      <c r="N28" s="865">
        <v>16</v>
      </c>
    </row>
    <row r="29" spans="1:14">
      <c r="A29" s="832" t="s">
        <v>232</v>
      </c>
      <c r="B29" s="501">
        <v>51</v>
      </c>
      <c r="C29" s="501">
        <v>40</v>
      </c>
      <c r="D29" s="501">
        <v>51</v>
      </c>
      <c r="E29" s="501">
        <v>88</v>
      </c>
      <c r="F29" s="501">
        <v>64</v>
      </c>
      <c r="G29" s="501">
        <v>108</v>
      </c>
      <c r="H29" s="500">
        <v>86</v>
      </c>
      <c r="I29" s="500">
        <v>76</v>
      </c>
      <c r="J29" s="500">
        <v>130</v>
      </c>
      <c r="K29" s="500">
        <v>110</v>
      </c>
      <c r="L29" s="847">
        <f t="shared" si="0"/>
        <v>804</v>
      </c>
      <c r="M29" s="817">
        <v>519</v>
      </c>
      <c r="N29" s="865">
        <v>285</v>
      </c>
    </row>
    <row r="30" spans="1:14">
      <c r="A30" s="832" t="s">
        <v>233</v>
      </c>
      <c r="B30" s="501">
        <v>4</v>
      </c>
      <c r="C30" s="501">
        <v>6</v>
      </c>
      <c r="D30" s="501">
        <v>9</v>
      </c>
      <c r="E30" s="501">
        <v>3</v>
      </c>
      <c r="F30" s="501">
        <v>0</v>
      </c>
      <c r="G30" s="501">
        <v>3</v>
      </c>
      <c r="H30" s="500">
        <v>1</v>
      </c>
      <c r="I30" s="500">
        <v>2</v>
      </c>
      <c r="J30" s="500">
        <v>5</v>
      </c>
      <c r="K30" s="500">
        <v>1</v>
      </c>
      <c r="L30" s="847">
        <f t="shared" si="0"/>
        <v>34</v>
      </c>
      <c r="M30" s="817">
        <v>13</v>
      </c>
      <c r="N30" s="865">
        <v>21</v>
      </c>
    </row>
    <row r="31" spans="1:14">
      <c r="A31" s="832" t="s">
        <v>234</v>
      </c>
      <c r="B31" s="501">
        <v>1</v>
      </c>
      <c r="C31" s="501">
        <v>2</v>
      </c>
      <c r="D31" s="501">
        <v>2</v>
      </c>
      <c r="E31" s="501">
        <v>0</v>
      </c>
      <c r="F31" s="501">
        <v>5</v>
      </c>
      <c r="G31" s="501">
        <v>4</v>
      </c>
      <c r="H31" s="500">
        <v>4</v>
      </c>
      <c r="I31" s="500">
        <v>2</v>
      </c>
      <c r="J31" s="500">
        <v>1</v>
      </c>
      <c r="K31" s="500">
        <v>0</v>
      </c>
      <c r="L31" s="847">
        <f t="shared" si="0"/>
        <v>21</v>
      </c>
      <c r="M31" s="817">
        <v>11</v>
      </c>
      <c r="N31" s="865">
        <v>10</v>
      </c>
    </row>
    <row r="32" spans="1:14">
      <c r="A32" s="832" t="s">
        <v>235</v>
      </c>
      <c r="B32" s="501">
        <v>1</v>
      </c>
      <c r="C32" s="501">
        <v>2</v>
      </c>
      <c r="D32" s="501">
        <v>0</v>
      </c>
      <c r="E32" s="501">
        <v>0</v>
      </c>
      <c r="F32" s="501">
        <v>0</v>
      </c>
      <c r="G32" s="501">
        <v>0</v>
      </c>
      <c r="H32" s="500">
        <v>2</v>
      </c>
      <c r="I32" s="500">
        <v>0</v>
      </c>
      <c r="J32" s="500">
        <v>0</v>
      </c>
      <c r="K32" s="500">
        <v>2</v>
      </c>
      <c r="L32" s="847">
        <f t="shared" si="0"/>
        <v>7</v>
      </c>
      <c r="M32" s="817">
        <v>3</v>
      </c>
      <c r="N32" s="865">
        <v>4</v>
      </c>
    </row>
    <row r="33" spans="1:14">
      <c r="A33" s="832" t="s">
        <v>236</v>
      </c>
      <c r="B33" s="501">
        <v>1</v>
      </c>
      <c r="C33" s="501">
        <v>1</v>
      </c>
      <c r="D33" s="501">
        <v>2</v>
      </c>
      <c r="E33" s="501">
        <v>1</v>
      </c>
      <c r="F33" s="501">
        <v>0</v>
      </c>
      <c r="G33" s="501">
        <v>0</v>
      </c>
      <c r="H33" s="500">
        <v>0</v>
      </c>
      <c r="I33" s="500">
        <v>0</v>
      </c>
      <c r="J33" s="500">
        <v>1</v>
      </c>
      <c r="K33" s="500">
        <v>0</v>
      </c>
      <c r="L33" s="847">
        <f t="shared" si="0"/>
        <v>6</v>
      </c>
      <c r="M33" s="817">
        <v>6</v>
      </c>
      <c r="N33" s="865">
        <v>0</v>
      </c>
    </row>
    <row r="34" spans="1:14">
      <c r="A34" s="832" t="s">
        <v>237</v>
      </c>
      <c r="B34" s="501">
        <v>3</v>
      </c>
      <c r="C34" s="501">
        <v>2</v>
      </c>
      <c r="D34" s="501">
        <v>0</v>
      </c>
      <c r="E34" s="501">
        <v>5</v>
      </c>
      <c r="F34" s="501">
        <v>1</v>
      </c>
      <c r="G34" s="501">
        <v>0</v>
      </c>
      <c r="H34" s="500">
        <v>1</v>
      </c>
      <c r="I34" s="500">
        <v>5</v>
      </c>
      <c r="J34" s="500">
        <v>1</v>
      </c>
      <c r="K34" s="500">
        <v>5</v>
      </c>
      <c r="L34" s="847">
        <f t="shared" si="0"/>
        <v>23</v>
      </c>
      <c r="M34" s="817">
        <v>13</v>
      </c>
      <c r="N34" s="865">
        <v>10</v>
      </c>
    </row>
    <row r="35" spans="1:14">
      <c r="A35" s="832" t="s">
        <v>238</v>
      </c>
      <c r="B35" s="501">
        <v>0</v>
      </c>
      <c r="C35" s="501">
        <v>0</v>
      </c>
      <c r="D35" s="501">
        <v>0</v>
      </c>
      <c r="E35" s="501">
        <v>0</v>
      </c>
      <c r="F35" s="501">
        <v>0</v>
      </c>
      <c r="G35" s="501">
        <v>0</v>
      </c>
      <c r="H35" s="500">
        <v>0</v>
      </c>
      <c r="I35" s="500">
        <v>0</v>
      </c>
      <c r="J35" s="500">
        <v>0</v>
      </c>
      <c r="K35" s="500">
        <v>0</v>
      </c>
      <c r="L35" s="847">
        <f t="shared" si="0"/>
        <v>0</v>
      </c>
      <c r="M35" s="817">
        <v>0</v>
      </c>
      <c r="N35" s="865">
        <v>0</v>
      </c>
    </row>
    <row r="36" spans="1:14">
      <c r="A36" s="832" t="s">
        <v>239</v>
      </c>
      <c r="B36" s="501">
        <v>0</v>
      </c>
      <c r="C36" s="501">
        <v>0</v>
      </c>
      <c r="D36" s="501">
        <v>2</v>
      </c>
      <c r="E36" s="501">
        <v>0</v>
      </c>
      <c r="F36" s="501">
        <v>2</v>
      </c>
      <c r="G36" s="501">
        <v>0</v>
      </c>
      <c r="H36" s="500">
        <v>0</v>
      </c>
      <c r="I36" s="500">
        <v>1</v>
      </c>
      <c r="J36" s="500">
        <v>0</v>
      </c>
      <c r="K36" s="500">
        <v>0</v>
      </c>
      <c r="L36" s="847">
        <f t="shared" si="0"/>
        <v>5</v>
      </c>
      <c r="M36" s="817">
        <v>4</v>
      </c>
      <c r="N36" s="865">
        <v>1</v>
      </c>
    </row>
    <row r="37" spans="1:14">
      <c r="A37" s="832" t="s">
        <v>240</v>
      </c>
      <c r="B37" s="501">
        <v>6</v>
      </c>
      <c r="C37" s="501">
        <v>12</v>
      </c>
      <c r="D37" s="501">
        <v>3</v>
      </c>
      <c r="E37" s="501">
        <v>18</v>
      </c>
      <c r="F37" s="501">
        <v>4</v>
      </c>
      <c r="G37" s="501">
        <v>9</v>
      </c>
      <c r="H37" s="500">
        <v>5</v>
      </c>
      <c r="I37" s="500">
        <v>11</v>
      </c>
      <c r="J37" s="500">
        <v>10</v>
      </c>
      <c r="K37" s="500">
        <v>19</v>
      </c>
      <c r="L37" s="847">
        <f t="shared" si="0"/>
        <v>97</v>
      </c>
      <c r="M37" s="817">
        <v>66</v>
      </c>
      <c r="N37" s="865">
        <v>31</v>
      </c>
    </row>
    <row r="38" spans="1:14">
      <c r="A38" s="832" t="s">
        <v>241</v>
      </c>
      <c r="B38" s="501">
        <v>0</v>
      </c>
      <c r="C38" s="501">
        <v>0</v>
      </c>
      <c r="D38" s="501">
        <v>0</v>
      </c>
      <c r="E38" s="501">
        <v>0</v>
      </c>
      <c r="F38" s="501">
        <v>1</v>
      </c>
      <c r="G38" s="501">
        <v>0</v>
      </c>
      <c r="H38" s="500">
        <v>0</v>
      </c>
      <c r="I38" s="500">
        <v>0</v>
      </c>
      <c r="J38" s="500">
        <v>1</v>
      </c>
      <c r="K38" s="500">
        <v>1</v>
      </c>
      <c r="L38" s="847">
        <f t="shared" si="0"/>
        <v>3</v>
      </c>
      <c r="M38" s="817">
        <v>3</v>
      </c>
      <c r="N38" s="865">
        <v>0</v>
      </c>
    </row>
    <row r="39" spans="1:14">
      <c r="A39" s="832" t="s">
        <v>242</v>
      </c>
      <c r="B39" s="501">
        <v>0</v>
      </c>
      <c r="C39" s="501">
        <v>0</v>
      </c>
      <c r="D39" s="501">
        <v>0</v>
      </c>
      <c r="E39" s="501">
        <v>0</v>
      </c>
      <c r="F39" s="501">
        <v>1</v>
      </c>
      <c r="G39" s="501">
        <v>1</v>
      </c>
      <c r="H39" s="500">
        <v>2</v>
      </c>
      <c r="I39" s="500">
        <v>0</v>
      </c>
      <c r="J39" s="500">
        <v>0</v>
      </c>
      <c r="K39" s="500">
        <v>2</v>
      </c>
      <c r="L39" s="847">
        <f t="shared" si="0"/>
        <v>6</v>
      </c>
      <c r="M39" s="817">
        <v>5</v>
      </c>
      <c r="N39" s="865">
        <v>1</v>
      </c>
    </row>
    <row r="40" spans="1:14">
      <c r="A40" s="832" t="s">
        <v>243</v>
      </c>
      <c r="B40" s="501">
        <v>3</v>
      </c>
      <c r="C40" s="501">
        <v>2</v>
      </c>
      <c r="D40" s="501">
        <v>15</v>
      </c>
      <c r="E40" s="501">
        <v>8</v>
      </c>
      <c r="F40" s="501">
        <v>23</v>
      </c>
      <c r="G40" s="501">
        <v>4</v>
      </c>
      <c r="H40" s="500">
        <v>1</v>
      </c>
      <c r="I40" s="500">
        <v>6</v>
      </c>
      <c r="J40" s="500">
        <v>15</v>
      </c>
      <c r="K40" s="500">
        <v>3</v>
      </c>
      <c r="L40" s="847">
        <f t="shared" si="0"/>
        <v>80</v>
      </c>
      <c r="M40" s="817">
        <v>36</v>
      </c>
      <c r="N40" s="865">
        <v>44</v>
      </c>
    </row>
    <row r="41" spans="1:14">
      <c r="A41" s="832" t="s">
        <v>244</v>
      </c>
      <c r="B41" s="501">
        <v>1</v>
      </c>
      <c r="C41" s="501">
        <v>2</v>
      </c>
      <c r="D41" s="501">
        <v>1</v>
      </c>
      <c r="E41" s="501">
        <v>4</v>
      </c>
      <c r="F41" s="501">
        <v>0</v>
      </c>
      <c r="G41" s="501">
        <v>3</v>
      </c>
      <c r="H41" s="500">
        <v>0</v>
      </c>
      <c r="I41" s="500">
        <v>0</v>
      </c>
      <c r="J41" s="500">
        <v>0</v>
      </c>
      <c r="K41" s="500">
        <v>0</v>
      </c>
      <c r="L41" s="847">
        <f t="shared" si="0"/>
        <v>11</v>
      </c>
      <c r="M41" s="817">
        <v>3</v>
      </c>
      <c r="N41" s="865">
        <v>8</v>
      </c>
    </row>
    <row r="42" spans="1:14">
      <c r="A42" s="832" t="s">
        <v>245</v>
      </c>
      <c r="B42" s="501">
        <v>4</v>
      </c>
      <c r="C42" s="501">
        <v>1</v>
      </c>
      <c r="D42" s="501">
        <v>4</v>
      </c>
      <c r="E42" s="501">
        <v>0</v>
      </c>
      <c r="F42" s="501">
        <v>0</v>
      </c>
      <c r="G42" s="501">
        <v>0</v>
      </c>
      <c r="H42" s="500">
        <v>1</v>
      </c>
      <c r="I42" s="500">
        <v>4</v>
      </c>
      <c r="J42" s="500">
        <v>18</v>
      </c>
      <c r="K42" s="500">
        <v>22</v>
      </c>
      <c r="L42" s="847">
        <f t="shared" si="0"/>
        <v>54</v>
      </c>
      <c r="M42" s="817">
        <v>36</v>
      </c>
      <c r="N42" s="865">
        <v>18</v>
      </c>
    </row>
    <row r="43" spans="1:14">
      <c r="A43" s="832" t="s">
        <v>246</v>
      </c>
      <c r="B43" s="501">
        <v>0</v>
      </c>
      <c r="C43" s="501">
        <v>0</v>
      </c>
      <c r="D43" s="501">
        <v>0</v>
      </c>
      <c r="E43" s="501">
        <v>1</v>
      </c>
      <c r="F43" s="501">
        <v>3</v>
      </c>
      <c r="G43" s="501">
        <v>0</v>
      </c>
      <c r="H43" s="500">
        <v>1</v>
      </c>
      <c r="I43" s="500">
        <v>1</v>
      </c>
      <c r="J43" s="500">
        <v>0</v>
      </c>
      <c r="K43" s="500">
        <v>0</v>
      </c>
      <c r="L43" s="847">
        <f t="shared" si="0"/>
        <v>6</v>
      </c>
      <c r="M43" s="817">
        <v>3</v>
      </c>
      <c r="N43" s="865">
        <v>3</v>
      </c>
    </row>
    <row r="44" spans="1:14">
      <c r="A44" s="832" t="s">
        <v>247</v>
      </c>
      <c r="B44" s="501">
        <v>0</v>
      </c>
      <c r="C44" s="501">
        <v>1</v>
      </c>
      <c r="D44" s="501">
        <v>0</v>
      </c>
      <c r="E44" s="501">
        <v>1</v>
      </c>
      <c r="F44" s="501">
        <v>1</v>
      </c>
      <c r="G44" s="501">
        <v>2</v>
      </c>
      <c r="H44" s="500">
        <v>3</v>
      </c>
      <c r="I44" s="500">
        <v>1</v>
      </c>
      <c r="J44" s="500">
        <v>0</v>
      </c>
      <c r="K44" s="500">
        <v>0</v>
      </c>
      <c r="L44" s="847">
        <f t="shared" si="0"/>
        <v>9</v>
      </c>
      <c r="M44" s="817">
        <v>3</v>
      </c>
      <c r="N44" s="865">
        <v>6</v>
      </c>
    </row>
    <row r="45" spans="1:14">
      <c r="A45" s="832" t="s">
        <v>248</v>
      </c>
      <c r="B45" s="501">
        <v>3</v>
      </c>
      <c r="C45" s="501">
        <v>0</v>
      </c>
      <c r="D45" s="501">
        <v>0</v>
      </c>
      <c r="E45" s="501">
        <v>0</v>
      </c>
      <c r="F45" s="501">
        <v>0</v>
      </c>
      <c r="G45" s="501">
        <v>0</v>
      </c>
      <c r="H45" s="500">
        <v>0</v>
      </c>
      <c r="I45" s="500">
        <v>0</v>
      </c>
      <c r="J45" s="500">
        <v>0</v>
      </c>
      <c r="K45" s="500">
        <v>1</v>
      </c>
      <c r="L45" s="847">
        <f t="shared" si="0"/>
        <v>4</v>
      </c>
      <c r="M45" s="817">
        <v>2</v>
      </c>
      <c r="N45" s="865">
        <v>2</v>
      </c>
    </row>
    <row r="46" spans="1:14">
      <c r="A46" s="832" t="s">
        <v>249</v>
      </c>
      <c r="B46" s="501">
        <v>1</v>
      </c>
      <c r="C46" s="501">
        <v>0</v>
      </c>
      <c r="D46" s="501">
        <v>0</v>
      </c>
      <c r="E46" s="501">
        <v>4</v>
      </c>
      <c r="F46" s="501">
        <v>0</v>
      </c>
      <c r="G46" s="501">
        <v>0</v>
      </c>
      <c r="H46" s="500">
        <v>2</v>
      </c>
      <c r="I46" s="500">
        <v>0</v>
      </c>
      <c r="J46" s="500">
        <v>0</v>
      </c>
      <c r="K46" s="500">
        <v>0</v>
      </c>
      <c r="L46" s="847">
        <f t="shared" si="0"/>
        <v>7</v>
      </c>
      <c r="M46" s="817">
        <v>5</v>
      </c>
      <c r="N46" s="865">
        <v>2</v>
      </c>
    </row>
    <row r="47" spans="1:14">
      <c r="A47" s="832" t="s">
        <v>250</v>
      </c>
      <c r="B47" s="501">
        <v>0</v>
      </c>
      <c r="C47" s="501">
        <v>1</v>
      </c>
      <c r="D47" s="501">
        <v>0</v>
      </c>
      <c r="E47" s="501">
        <v>1</v>
      </c>
      <c r="F47" s="501">
        <v>1</v>
      </c>
      <c r="G47" s="501">
        <v>1</v>
      </c>
      <c r="H47" s="500">
        <v>0</v>
      </c>
      <c r="I47" s="500">
        <v>2</v>
      </c>
      <c r="J47" s="500">
        <v>2</v>
      </c>
      <c r="K47" s="500">
        <v>2</v>
      </c>
      <c r="L47" s="847">
        <f t="shared" si="0"/>
        <v>10</v>
      </c>
      <c r="M47" s="817">
        <v>8</v>
      </c>
      <c r="N47" s="865">
        <v>2</v>
      </c>
    </row>
    <row r="48" spans="1:14">
      <c r="A48" s="832" t="s">
        <v>251</v>
      </c>
      <c r="B48" s="501">
        <v>0</v>
      </c>
      <c r="C48" s="501">
        <v>0</v>
      </c>
      <c r="D48" s="501">
        <v>0</v>
      </c>
      <c r="E48" s="501">
        <v>1</v>
      </c>
      <c r="F48" s="501">
        <v>0</v>
      </c>
      <c r="G48" s="501">
        <v>0</v>
      </c>
      <c r="H48" s="500">
        <v>0</v>
      </c>
      <c r="I48" s="500">
        <v>0</v>
      </c>
      <c r="J48" s="500">
        <v>0</v>
      </c>
      <c r="K48" s="500">
        <v>0</v>
      </c>
      <c r="L48" s="847">
        <f t="shared" si="0"/>
        <v>1</v>
      </c>
      <c r="M48" s="817">
        <v>1</v>
      </c>
      <c r="N48" s="865">
        <v>0</v>
      </c>
    </row>
    <row r="49" spans="1:14">
      <c r="A49" s="832" t="s">
        <v>252</v>
      </c>
      <c r="B49" s="501">
        <v>1</v>
      </c>
      <c r="C49" s="501">
        <v>0</v>
      </c>
      <c r="D49" s="501">
        <v>1</v>
      </c>
      <c r="E49" s="501">
        <v>0</v>
      </c>
      <c r="F49" s="501">
        <v>0</v>
      </c>
      <c r="G49" s="501">
        <v>2</v>
      </c>
      <c r="H49" s="500">
        <v>0</v>
      </c>
      <c r="I49" s="500">
        <v>1</v>
      </c>
      <c r="J49" s="500">
        <v>0</v>
      </c>
      <c r="K49" s="500">
        <v>0</v>
      </c>
      <c r="L49" s="847">
        <f t="shared" si="0"/>
        <v>5</v>
      </c>
      <c r="M49" s="817">
        <v>2</v>
      </c>
      <c r="N49" s="865">
        <v>3</v>
      </c>
    </row>
    <row r="50" spans="1:14">
      <c r="A50" s="832" t="s">
        <v>253</v>
      </c>
      <c r="B50" s="501">
        <v>0</v>
      </c>
      <c r="C50" s="501">
        <v>1</v>
      </c>
      <c r="D50" s="501">
        <v>0</v>
      </c>
      <c r="E50" s="501">
        <v>1</v>
      </c>
      <c r="F50" s="501">
        <v>0</v>
      </c>
      <c r="G50" s="501">
        <v>0</v>
      </c>
      <c r="H50" s="500">
        <v>1</v>
      </c>
      <c r="I50" s="500">
        <v>2</v>
      </c>
      <c r="J50" s="500">
        <v>0</v>
      </c>
      <c r="K50" s="500">
        <v>1</v>
      </c>
      <c r="L50" s="847">
        <f t="shared" si="0"/>
        <v>6</v>
      </c>
      <c r="M50" s="817">
        <v>3</v>
      </c>
      <c r="N50" s="865">
        <v>3</v>
      </c>
    </row>
    <row r="51" spans="1:14">
      <c r="A51" s="832" t="s">
        <v>254</v>
      </c>
      <c r="B51" s="501">
        <v>0</v>
      </c>
      <c r="C51" s="501">
        <v>0</v>
      </c>
      <c r="D51" s="501">
        <v>0</v>
      </c>
      <c r="E51" s="501">
        <v>1</v>
      </c>
      <c r="F51" s="501">
        <v>1</v>
      </c>
      <c r="G51" s="501">
        <v>0</v>
      </c>
      <c r="H51" s="500">
        <v>1</v>
      </c>
      <c r="I51" s="500">
        <v>0</v>
      </c>
      <c r="J51" s="500">
        <v>0</v>
      </c>
      <c r="K51" s="500">
        <v>1</v>
      </c>
      <c r="L51" s="847">
        <f t="shared" si="0"/>
        <v>4</v>
      </c>
      <c r="M51" s="817">
        <v>2</v>
      </c>
      <c r="N51" s="865">
        <v>2</v>
      </c>
    </row>
    <row r="52" spans="1:14">
      <c r="A52" s="832" t="s">
        <v>255</v>
      </c>
      <c r="B52" s="501">
        <v>0</v>
      </c>
      <c r="C52" s="501">
        <v>0</v>
      </c>
      <c r="D52" s="501">
        <v>0</v>
      </c>
      <c r="E52" s="501">
        <v>0</v>
      </c>
      <c r="F52" s="501">
        <v>0</v>
      </c>
      <c r="G52" s="501">
        <v>0</v>
      </c>
      <c r="H52" s="500">
        <v>0</v>
      </c>
      <c r="I52" s="500">
        <v>0</v>
      </c>
      <c r="J52" s="500">
        <v>0</v>
      </c>
      <c r="K52" s="500">
        <v>0</v>
      </c>
      <c r="L52" s="847">
        <f t="shared" si="0"/>
        <v>0</v>
      </c>
      <c r="M52" s="817">
        <v>0</v>
      </c>
      <c r="N52" s="865">
        <v>0</v>
      </c>
    </row>
    <row r="53" spans="1:14">
      <c r="A53" s="832" t="s">
        <v>256</v>
      </c>
      <c r="B53" s="501">
        <v>3</v>
      </c>
      <c r="C53" s="501">
        <v>4</v>
      </c>
      <c r="D53" s="501">
        <v>1</v>
      </c>
      <c r="E53" s="501">
        <v>4</v>
      </c>
      <c r="F53" s="501">
        <v>0</v>
      </c>
      <c r="G53" s="501">
        <v>5</v>
      </c>
      <c r="H53" s="500">
        <v>1</v>
      </c>
      <c r="I53" s="500">
        <v>3</v>
      </c>
      <c r="J53" s="500">
        <v>4</v>
      </c>
      <c r="K53" s="500">
        <v>2</v>
      </c>
      <c r="L53" s="847">
        <f t="shared" si="0"/>
        <v>27</v>
      </c>
      <c r="M53" s="817">
        <v>18</v>
      </c>
      <c r="N53" s="865">
        <v>9</v>
      </c>
    </row>
    <row r="54" spans="1:14">
      <c r="A54" s="832" t="s">
        <v>257</v>
      </c>
      <c r="B54" s="501">
        <v>0</v>
      </c>
      <c r="C54" s="501">
        <v>0</v>
      </c>
      <c r="D54" s="501">
        <v>0</v>
      </c>
      <c r="E54" s="501">
        <v>2</v>
      </c>
      <c r="F54" s="501">
        <v>4</v>
      </c>
      <c r="G54" s="501">
        <v>1</v>
      </c>
      <c r="H54" s="500">
        <v>0</v>
      </c>
      <c r="I54" s="500">
        <v>1</v>
      </c>
      <c r="J54" s="500">
        <v>0</v>
      </c>
      <c r="K54" s="500">
        <v>0</v>
      </c>
      <c r="L54" s="847">
        <f t="shared" si="0"/>
        <v>8</v>
      </c>
      <c r="M54" s="817">
        <v>5</v>
      </c>
      <c r="N54" s="865">
        <v>3</v>
      </c>
    </row>
    <row r="55" spans="1:14">
      <c r="A55" s="832" t="s">
        <v>258</v>
      </c>
      <c r="B55" s="501">
        <v>0</v>
      </c>
      <c r="C55" s="501">
        <v>1</v>
      </c>
      <c r="D55" s="501">
        <v>2</v>
      </c>
      <c r="E55" s="501">
        <v>2</v>
      </c>
      <c r="F55" s="501">
        <v>0</v>
      </c>
      <c r="G55" s="501">
        <v>0</v>
      </c>
      <c r="H55" s="500">
        <v>1</v>
      </c>
      <c r="I55" s="500">
        <v>2</v>
      </c>
      <c r="J55" s="500">
        <v>1</v>
      </c>
      <c r="K55" s="500">
        <v>3</v>
      </c>
      <c r="L55" s="847">
        <f t="shared" si="0"/>
        <v>12</v>
      </c>
      <c r="M55" s="817">
        <v>5</v>
      </c>
      <c r="N55" s="865">
        <v>7</v>
      </c>
    </row>
    <row r="56" spans="1:14">
      <c r="A56" s="832" t="s">
        <v>259</v>
      </c>
      <c r="B56" s="501">
        <v>2</v>
      </c>
      <c r="C56" s="501">
        <v>1</v>
      </c>
      <c r="D56" s="501">
        <v>3</v>
      </c>
      <c r="E56" s="501">
        <v>1</v>
      </c>
      <c r="F56" s="501">
        <v>1</v>
      </c>
      <c r="G56" s="501">
        <v>0</v>
      </c>
      <c r="H56" s="500">
        <v>1</v>
      </c>
      <c r="I56" s="500">
        <v>0</v>
      </c>
      <c r="J56" s="500">
        <v>0</v>
      </c>
      <c r="K56" s="500">
        <v>0</v>
      </c>
      <c r="L56" s="847">
        <f t="shared" si="0"/>
        <v>9</v>
      </c>
      <c r="M56" s="817">
        <v>8</v>
      </c>
      <c r="N56" s="865">
        <v>1</v>
      </c>
    </row>
    <row r="57" spans="1:14">
      <c r="A57" s="832" t="s">
        <v>260</v>
      </c>
      <c r="B57" s="501">
        <v>0</v>
      </c>
      <c r="C57" s="501">
        <v>0</v>
      </c>
      <c r="D57" s="501">
        <v>2</v>
      </c>
      <c r="E57" s="501">
        <v>0</v>
      </c>
      <c r="F57" s="501">
        <v>0</v>
      </c>
      <c r="G57" s="501">
        <v>0</v>
      </c>
      <c r="H57" s="500">
        <v>1</v>
      </c>
      <c r="I57" s="500">
        <v>0</v>
      </c>
      <c r="J57" s="500">
        <v>0</v>
      </c>
      <c r="K57" s="500">
        <v>0</v>
      </c>
      <c r="L57" s="847">
        <f t="shared" si="0"/>
        <v>3</v>
      </c>
      <c r="M57" s="817">
        <v>2</v>
      </c>
      <c r="N57" s="865">
        <v>1</v>
      </c>
    </row>
    <row r="58" spans="1:14">
      <c r="A58" s="832" t="s">
        <v>261</v>
      </c>
      <c r="B58" s="501">
        <v>0</v>
      </c>
      <c r="C58" s="501">
        <v>0</v>
      </c>
      <c r="D58" s="501">
        <v>5</v>
      </c>
      <c r="E58" s="501">
        <v>6</v>
      </c>
      <c r="F58" s="501">
        <v>0</v>
      </c>
      <c r="G58" s="501">
        <v>3</v>
      </c>
      <c r="H58" s="500">
        <v>5</v>
      </c>
      <c r="I58" s="500">
        <v>3</v>
      </c>
      <c r="J58" s="500">
        <v>2</v>
      </c>
      <c r="K58" s="500">
        <v>2</v>
      </c>
      <c r="L58" s="847">
        <f t="shared" si="0"/>
        <v>26</v>
      </c>
      <c r="M58" s="817">
        <v>20</v>
      </c>
      <c r="N58" s="865">
        <v>6</v>
      </c>
    </row>
    <row r="59" spans="1:14">
      <c r="A59" s="832" t="s">
        <v>262</v>
      </c>
      <c r="B59" s="501">
        <v>1</v>
      </c>
      <c r="C59" s="501">
        <v>0</v>
      </c>
      <c r="D59" s="501">
        <v>0</v>
      </c>
      <c r="E59" s="501">
        <v>0</v>
      </c>
      <c r="F59" s="501">
        <v>0</v>
      </c>
      <c r="G59" s="501">
        <v>0</v>
      </c>
      <c r="H59" s="500">
        <v>0</v>
      </c>
      <c r="I59" s="500">
        <v>0</v>
      </c>
      <c r="J59" s="500">
        <v>1</v>
      </c>
      <c r="K59" s="500">
        <v>1</v>
      </c>
      <c r="L59" s="847">
        <f t="shared" si="0"/>
        <v>3</v>
      </c>
      <c r="M59" s="817">
        <v>3</v>
      </c>
      <c r="N59" s="865">
        <v>0</v>
      </c>
    </row>
    <row r="60" spans="1:14">
      <c r="A60" s="832" t="s">
        <v>263</v>
      </c>
      <c r="B60" s="501">
        <v>0</v>
      </c>
      <c r="C60" s="501">
        <v>2</v>
      </c>
      <c r="D60" s="501">
        <v>0</v>
      </c>
      <c r="E60" s="501">
        <v>1</v>
      </c>
      <c r="F60" s="501">
        <v>0</v>
      </c>
      <c r="G60" s="501">
        <v>1</v>
      </c>
      <c r="H60" s="500">
        <v>0</v>
      </c>
      <c r="I60" s="500">
        <v>0</v>
      </c>
      <c r="J60" s="500">
        <v>1</v>
      </c>
      <c r="K60" s="500">
        <v>3</v>
      </c>
      <c r="L60" s="847">
        <f t="shared" si="0"/>
        <v>8</v>
      </c>
      <c r="M60" s="817">
        <v>7</v>
      </c>
      <c r="N60" s="865">
        <v>1</v>
      </c>
    </row>
    <row r="61" spans="1:14">
      <c r="A61" s="832" t="s">
        <v>264</v>
      </c>
      <c r="B61" s="501">
        <v>0</v>
      </c>
      <c r="C61" s="501">
        <v>1</v>
      </c>
      <c r="D61" s="501">
        <v>0</v>
      </c>
      <c r="E61" s="501">
        <v>0</v>
      </c>
      <c r="F61" s="501">
        <v>0</v>
      </c>
      <c r="G61" s="501">
        <v>0</v>
      </c>
      <c r="H61" s="500">
        <v>1</v>
      </c>
      <c r="I61" s="500">
        <v>1</v>
      </c>
      <c r="J61" s="500">
        <v>0</v>
      </c>
      <c r="K61" s="500">
        <v>0</v>
      </c>
      <c r="L61" s="847">
        <f t="shared" si="0"/>
        <v>3</v>
      </c>
      <c r="M61" s="817">
        <v>0</v>
      </c>
      <c r="N61" s="865">
        <v>3</v>
      </c>
    </row>
    <row r="62" spans="1:14">
      <c r="A62" s="832" t="s">
        <v>265</v>
      </c>
      <c r="B62" s="501">
        <v>0</v>
      </c>
      <c r="C62" s="501">
        <v>0</v>
      </c>
      <c r="D62" s="501">
        <v>0</v>
      </c>
      <c r="E62" s="501">
        <v>0</v>
      </c>
      <c r="F62" s="501">
        <v>0</v>
      </c>
      <c r="G62" s="501">
        <v>0</v>
      </c>
      <c r="H62" s="500">
        <v>2</v>
      </c>
      <c r="I62" s="500">
        <v>0</v>
      </c>
      <c r="J62" s="500">
        <v>1</v>
      </c>
      <c r="K62" s="500">
        <v>1</v>
      </c>
      <c r="L62" s="847">
        <f t="shared" si="0"/>
        <v>4</v>
      </c>
      <c r="M62" s="817">
        <v>3</v>
      </c>
      <c r="N62" s="865">
        <v>1</v>
      </c>
    </row>
    <row r="63" spans="1:14">
      <c r="A63" s="832" t="s">
        <v>266</v>
      </c>
      <c r="B63" s="501">
        <v>0</v>
      </c>
      <c r="C63" s="501">
        <v>0</v>
      </c>
      <c r="D63" s="501">
        <v>1</v>
      </c>
      <c r="E63" s="501">
        <v>1</v>
      </c>
      <c r="F63" s="501">
        <v>0</v>
      </c>
      <c r="G63" s="501">
        <v>1</v>
      </c>
      <c r="H63" s="500">
        <v>0</v>
      </c>
      <c r="I63" s="500">
        <v>1</v>
      </c>
      <c r="J63" s="500">
        <v>0</v>
      </c>
      <c r="K63" s="500">
        <v>1</v>
      </c>
      <c r="L63" s="847">
        <f t="shared" si="0"/>
        <v>5</v>
      </c>
      <c r="M63" s="817">
        <v>5</v>
      </c>
      <c r="N63" s="865">
        <v>0</v>
      </c>
    </row>
    <row r="64" spans="1:14">
      <c r="A64" s="832" t="s">
        <v>267</v>
      </c>
      <c r="B64" s="501">
        <v>0</v>
      </c>
      <c r="C64" s="501">
        <v>1</v>
      </c>
      <c r="D64" s="501">
        <v>3</v>
      </c>
      <c r="E64" s="501">
        <v>1</v>
      </c>
      <c r="F64" s="501">
        <v>1</v>
      </c>
      <c r="G64" s="501">
        <v>2</v>
      </c>
      <c r="H64" s="500">
        <v>1</v>
      </c>
      <c r="I64" s="500">
        <v>0</v>
      </c>
      <c r="J64" s="500">
        <v>0</v>
      </c>
      <c r="K64" s="500">
        <v>0</v>
      </c>
      <c r="L64" s="847">
        <f t="shared" si="0"/>
        <v>9</v>
      </c>
      <c r="M64" s="817">
        <v>5</v>
      </c>
      <c r="N64" s="865">
        <v>4</v>
      </c>
    </row>
    <row r="65" spans="1:14">
      <c r="A65" s="832" t="s">
        <v>268</v>
      </c>
      <c r="B65" s="501">
        <v>1</v>
      </c>
      <c r="C65" s="501">
        <v>0</v>
      </c>
      <c r="D65" s="501">
        <v>0</v>
      </c>
      <c r="E65" s="501">
        <v>0</v>
      </c>
      <c r="F65" s="501">
        <v>2</v>
      </c>
      <c r="G65" s="501">
        <v>0</v>
      </c>
      <c r="H65" s="500">
        <v>0</v>
      </c>
      <c r="I65" s="500">
        <v>0</v>
      </c>
      <c r="J65" s="500">
        <v>0</v>
      </c>
      <c r="K65" s="500">
        <v>0</v>
      </c>
      <c r="L65" s="847">
        <f t="shared" si="0"/>
        <v>3</v>
      </c>
      <c r="M65" s="817">
        <v>2</v>
      </c>
      <c r="N65" s="865">
        <v>1</v>
      </c>
    </row>
    <row r="66" spans="1:14">
      <c r="A66" s="832" t="s">
        <v>269</v>
      </c>
      <c r="B66" s="501">
        <v>0</v>
      </c>
      <c r="C66" s="501">
        <v>1</v>
      </c>
      <c r="D66" s="501">
        <v>1</v>
      </c>
      <c r="E66" s="501">
        <v>0</v>
      </c>
      <c r="F66" s="501">
        <v>0</v>
      </c>
      <c r="G66" s="501">
        <v>1</v>
      </c>
      <c r="H66" s="500">
        <v>0</v>
      </c>
      <c r="I66" s="500">
        <v>0</v>
      </c>
      <c r="J66" s="500">
        <v>0</v>
      </c>
      <c r="K66" s="500">
        <v>1</v>
      </c>
      <c r="L66" s="847">
        <f t="shared" si="0"/>
        <v>4</v>
      </c>
      <c r="M66" s="817">
        <v>3</v>
      </c>
      <c r="N66" s="865">
        <v>1</v>
      </c>
    </row>
    <row r="67" spans="1:14">
      <c r="A67" s="832" t="s">
        <v>270</v>
      </c>
      <c r="B67" s="501">
        <v>3</v>
      </c>
      <c r="C67" s="501">
        <v>0</v>
      </c>
      <c r="D67" s="501">
        <v>2</v>
      </c>
      <c r="E67" s="501">
        <v>2</v>
      </c>
      <c r="F67" s="501">
        <v>0</v>
      </c>
      <c r="G67" s="501">
        <v>1</v>
      </c>
      <c r="H67" s="500">
        <v>1</v>
      </c>
      <c r="I67" s="500">
        <v>0</v>
      </c>
      <c r="J67" s="500">
        <v>0</v>
      </c>
      <c r="K67" s="500">
        <v>4</v>
      </c>
      <c r="L67" s="847">
        <f t="shared" si="0"/>
        <v>13</v>
      </c>
      <c r="M67" s="817">
        <v>10</v>
      </c>
      <c r="N67" s="865">
        <v>3</v>
      </c>
    </row>
    <row r="68" spans="1:14">
      <c r="A68" s="832" t="s">
        <v>271</v>
      </c>
      <c r="B68" s="501">
        <v>0</v>
      </c>
      <c r="C68" s="501">
        <v>0</v>
      </c>
      <c r="D68" s="501">
        <v>1</v>
      </c>
      <c r="E68" s="501">
        <v>1</v>
      </c>
      <c r="F68" s="501">
        <v>3</v>
      </c>
      <c r="G68" s="501">
        <v>0</v>
      </c>
      <c r="H68" s="500">
        <v>0</v>
      </c>
      <c r="I68" s="500">
        <v>0</v>
      </c>
      <c r="J68" s="500">
        <v>1</v>
      </c>
      <c r="K68" s="500">
        <v>0</v>
      </c>
      <c r="L68" s="847">
        <f t="shared" si="0"/>
        <v>6</v>
      </c>
      <c r="M68" s="817">
        <v>4</v>
      </c>
      <c r="N68" s="865">
        <v>2</v>
      </c>
    </row>
    <row r="69" spans="1:14">
      <c r="A69" s="832" t="s">
        <v>272</v>
      </c>
      <c r="B69" s="501">
        <v>3</v>
      </c>
      <c r="C69" s="501">
        <v>0</v>
      </c>
      <c r="D69" s="501">
        <v>1</v>
      </c>
      <c r="E69" s="501">
        <v>3</v>
      </c>
      <c r="F69" s="501">
        <v>3</v>
      </c>
      <c r="G69" s="501">
        <v>0</v>
      </c>
      <c r="H69" s="500">
        <v>1</v>
      </c>
      <c r="I69" s="500">
        <v>0</v>
      </c>
      <c r="J69" s="500">
        <v>0</v>
      </c>
      <c r="K69" s="500">
        <v>0</v>
      </c>
      <c r="L69" s="847">
        <f t="shared" ref="L69:L73" si="1">SUM(B69:K69)</f>
        <v>11</v>
      </c>
      <c r="M69" s="817">
        <v>7</v>
      </c>
      <c r="N69" s="865">
        <v>4</v>
      </c>
    </row>
    <row r="70" spans="1:14">
      <c r="A70" s="832" t="s">
        <v>273</v>
      </c>
      <c r="B70" s="501">
        <v>1</v>
      </c>
      <c r="C70" s="501">
        <v>0</v>
      </c>
      <c r="D70" s="501">
        <v>0</v>
      </c>
      <c r="E70" s="501">
        <v>2</v>
      </c>
      <c r="F70" s="501">
        <v>3</v>
      </c>
      <c r="G70" s="501">
        <v>1</v>
      </c>
      <c r="H70" s="500">
        <v>2</v>
      </c>
      <c r="I70" s="500">
        <v>0</v>
      </c>
      <c r="J70" s="500">
        <v>1</v>
      </c>
      <c r="K70" s="500">
        <v>2</v>
      </c>
      <c r="L70" s="847">
        <f t="shared" si="1"/>
        <v>12</v>
      </c>
      <c r="M70" s="817">
        <v>5</v>
      </c>
      <c r="N70" s="865">
        <v>7</v>
      </c>
    </row>
    <row r="71" spans="1:14">
      <c r="A71" s="832" t="s">
        <v>274</v>
      </c>
      <c r="B71" s="501">
        <v>2</v>
      </c>
      <c r="C71" s="501">
        <v>0</v>
      </c>
      <c r="D71" s="501">
        <v>1</v>
      </c>
      <c r="E71" s="501">
        <v>0</v>
      </c>
      <c r="F71" s="501">
        <v>0</v>
      </c>
      <c r="G71" s="501">
        <v>0</v>
      </c>
      <c r="H71" s="500">
        <v>0</v>
      </c>
      <c r="I71" s="500">
        <v>1</v>
      </c>
      <c r="J71" s="500">
        <v>0</v>
      </c>
      <c r="K71" s="500">
        <v>0</v>
      </c>
      <c r="L71" s="847">
        <f t="shared" si="1"/>
        <v>4</v>
      </c>
      <c r="M71" s="817">
        <v>3</v>
      </c>
      <c r="N71" s="865">
        <v>1</v>
      </c>
    </row>
    <row r="72" spans="1:14">
      <c r="A72" s="832" t="s">
        <v>275</v>
      </c>
      <c r="B72" s="501">
        <v>0</v>
      </c>
      <c r="C72" s="501">
        <v>0</v>
      </c>
      <c r="D72" s="501">
        <v>0</v>
      </c>
      <c r="E72" s="501">
        <v>2</v>
      </c>
      <c r="F72" s="501">
        <v>0</v>
      </c>
      <c r="G72" s="501">
        <v>1</v>
      </c>
      <c r="H72" s="500">
        <v>1</v>
      </c>
      <c r="I72" s="500">
        <v>1</v>
      </c>
      <c r="J72" s="500">
        <v>0</v>
      </c>
      <c r="K72" s="500">
        <v>3</v>
      </c>
      <c r="L72" s="847">
        <f t="shared" si="1"/>
        <v>8</v>
      </c>
      <c r="M72" s="817">
        <v>6</v>
      </c>
      <c r="N72" s="865">
        <v>2</v>
      </c>
    </row>
    <row r="73" spans="1:14" ht="15.75" thickBot="1">
      <c r="A73" s="846" t="s">
        <v>316</v>
      </c>
      <c r="B73" s="504">
        <v>8</v>
      </c>
      <c r="C73" s="504">
        <v>19</v>
      </c>
      <c r="D73" s="504">
        <v>107</v>
      </c>
      <c r="E73" s="504">
        <v>18</v>
      </c>
      <c r="F73" s="504">
        <v>3</v>
      </c>
      <c r="G73" s="504">
        <v>3</v>
      </c>
      <c r="H73" s="889">
        <v>0</v>
      </c>
      <c r="I73" s="889">
        <v>6</v>
      </c>
      <c r="J73" s="500">
        <v>11</v>
      </c>
      <c r="K73" s="500">
        <v>0</v>
      </c>
      <c r="L73" s="847">
        <f t="shared" si="1"/>
        <v>175</v>
      </c>
      <c r="M73" s="866"/>
      <c r="N73" s="867"/>
    </row>
    <row r="74" spans="1:14" ht="15.75" thickBot="1">
      <c r="A74" s="843" t="s">
        <v>23</v>
      </c>
      <c r="B74" s="844">
        <f t="shared" ref="B74:E74" si="2">SUM(B4:B73)</f>
        <v>205</v>
      </c>
      <c r="C74" s="844">
        <f t="shared" si="2"/>
        <v>230</v>
      </c>
      <c r="D74" s="844">
        <f t="shared" si="2"/>
        <v>362</v>
      </c>
      <c r="E74" s="844">
        <f t="shared" si="2"/>
        <v>397</v>
      </c>
      <c r="F74" s="844">
        <f t="shared" ref="F74:L74" si="3">SUM(F4:F73)</f>
        <v>341</v>
      </c>
      <c r="G74" s="844">
        <f t="shared" si="3"/>
        <v>366</v>
      </c>
      <c r="H74" s="844">
        <f t="shared" si="3"/>
        <v>325</v>
      </c>
      <c r="I74" s="844">
        <f t="shared" si="3"/>
        <v>368</v>
      </c>
      <c r="J74" s="844">
        <f t="shared" si="3"/>
        <v>395</v>
      </c>
      <c r="K74" s="844">
        <f t="shared" si="3"/>
        <v>448</v>
      </c>
      <c r="L74" s="844">
        <f t="shared" si="3"/>
        <v>3437</v>
      </c>
      <c r="M74" s="844">
        <f>SUM(M4:M72)</f>
        <v>1606</v>
      </c>
      <c r="N74" s="845">
        <f>SUM(N4:N72)</f>
        <v>1656</v>
      </c>
    </row>
  </sheetData>
  <pageMargins left="0.511811024" right="0.511811024" top="0.78740157499999996" bottom="0.78740157499999996" header="0.31496062000000002" footer="0.31496062000000002"/>
  <pageSetup paperSize="9" orientation="portrait"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dimension ref="A1:L73"/>
  <sheetViews>
    <sheetView zoomScale="90" zoomScaleNormal="90" workbookViewId="0"/>
  </sheetViews>
  <sheetFormatPr defaultRowHeight="15"/>
  <cols>
    <col min="1" max="1" width="68.28515625" customWidth="1"/>
    <col min="2" max="12" width="12.85546875" style="71" customWidth="1"/>
  </cols>
  <sheetData>
    <row r="1" spans="1:12">
      <c r="A1" s="493" t="s">
        <v>0</v>
      </c>
    </row>
    <row r="2" spans="1:12" ht="15.75" thickBot="1">
      <c r="A2" s="127" t="s">
        <v>1</v>
      </c>
    </row>
    <row r="3" spans="1:12" ht="15.75" thickBot="1">
      <c r="A3" s="838" t="s">
        <v>507</v>
      </c>
      <c r="B3" s="839" t="s">
        <v>407</v>
      </c>
      <c r="C3" s="839" t="s">
        <v>485</v>
      </c>
      <c r="D3" s="839" t="s">
        <v>498</v>
      </c>
      <c r="E3" s="840" t="s">
        <v>506</v>
      </c>
      <c r="F3" s="841" t="s">
        <v>511</v>
      </c>
      <c r="G3" s="881" t="s">
        <v>516</v>
      </c>
      <c r="H3" s="890" t="s">
        <v>520</v>
      </c>
      <c r="I3" s="915" t="s">
        <v>525</v>
      </c>
      <c r="J3" s="881" t="s">
        <v>531</v>
      </c>
      <c r="K3" s="915" t="s">
        <v>545</v>
      </c>
      <c r="L3" s="1050" t="s">
        <v>5</v>
      </c>
    </row>
    <row r="4" spans="1:12">
      <c r="A4" s="834" t="s">
        <v>211</v>
      </c>
      <c r="B4" s="835">
        <v>1</v>
      </c>
      <c r="C4" s="835">
        <v>3</v>
      </c>
      <c r="D4" s="835">
        <v>1</v>
      </c>
      <c r="E4" s="835">
        <v>5</v>
      </c>
      <c r="F4" s="836">
        <v>2</v>
      </c>
      <c r="G4" s="835">
        <v>2</v>
      </c>
      <c r="H4" s="891">
        <v>4</v>
      </c>
      <c r="I4" s="836">
        <v>1</v>
      </c>
      <c r="J4" s="836">
        <v>1</v>
      </c>
      <c r="K4" s="980">
        <v>2</v>
      </c>
      <c r="L4" s="903">
        <f>SUM(B4:K4)</f>
        <v>22</v>
      </c>
    </row>
    <row r="5" spans="1:12">
      <c r="A5" s="832" t="s">
        <v>413</v>
      </c>
      <c r="B5" s="831">
        <v>0</v>
      </c>
      <c r="C5" s="831">
        <v>0</v>
      </c>
      <c r="D5" s="831">
        <v>0</v>
      </c>
      <c r="E5" s="831">
        <v>0</v>
      </c>
      <c r="F5" s="833">
        <v>0</v>
      </c>
      <c r="G5" s="831">
        <v>0</v>
      </c>
      <c r="H5" s="891">
        <v>0</v>
      </c>
      <c r="I5" s="836">
        <v>0</v>
      </c>
      <c r="J5" s="836">
        <v>0</v>
      </c>
      <c r="K5" s="981">
        <v>0</v>
      </c>
      <c r="L5" s="1052">
        <f t="shared" ref="L5:L68" si="0">SUM(B5:K5)</f>
        <v>0</v>
      </c>
    </row>
    <row r="6" spans="1:12">
      <c r="A6" s="832" t="s">
        <v>212</v>
      </c>
      <c r="B6" s="831">
        <v>1</v>
      </c>
      <c r="C6" s="831">
        <v>0</v>
      </c>
      <c r="D6" s="831">
        <v>0</v>
      </c>
      <c r="E6" s="831">
        <v>0</v>
      </c>
      <c r="F6" s="833">
        <v>1</v>
      </c>
      <c r="G6" s="831">
        <v>0</v>
      </c>
      <c r="H6" s="891">
        <v>0</v>
      </c>
      <c r="I6" s="836">
        <v>0</v>
      </c>
      <c r="J6" s="836">
        <v>0</v>
      </c>
      <c r="K6" s="981">
        <v>0</v>
      </c>
      <c r="L6" s="1052">
        <f t="shared" si="0"/>
        <v>2</v>
      </c>
    </row>
    <row r="7" spans="1:12">
      <c r="A7" s="832" t="s">
        <v>213</v>
      </c>
      <c r="B7" s="831">
        <v>0</v>
      </c>
      <c r="C7" s="831">
        <v>0</v>
      </c>
      <c r="D7" s="831">
        <v>1</v>
      </c>
      <c r="E7" s="831">
        <v>0</v>
      </c>
      <c r="F7" s="833">
        <v>3</v>
      </c>
      <c r="G7" s="831">
        <v>0</v>
      </c>
      <c r="H7" s="891">
        <v>3</v>
      </c>
      <c r="I7" s="836">
        <v>1</v>
      </c>
      <c r="J7" s="836">
        <v>0</v>
      </c>
      <c r="K7" s="981">
        <v>2</v>
      </c>
      <c r="L7" s="1052">
        <f t="shared" si="0"/>
        <v>10</v>
      </c>
    </row>
    <row r="8" spans="1:12">
      <c r="A8" s="832" t="s">
        <v>214</v>
      </c>
      <c r="B8" s="831">
        <v>0</v>
      </c>
      <c r="C8" s="831">
        <v>0</v>
      </c>
      <c r="D8" s="831">
        <v>0</v>
      </c>
      <c r="E8" s="831">
        <v>0</v>
      </c>
      <c r="F8" s="833">
        <v>1</v>
      </c>
      <c r="G8" s="831">
        <v>0</v>
      </c>
      <c r="H8" s="891">
        <v>0</v>
      </c>
      <c r="I8" s="836">
        <v>0</v>
      </c>
      <c r="J8" s="836">
        <v>0</v>
      </c>
      <c r="K8" s="981">
        <v>0</v>
      </c>
      <c r="L8" s="1052">
        <f t="shared" si="0"/>
        <v>1</v>
      </c>
    </row>
    <row r="9" spans="1:12">
      <c r="A9" s="832" t="s">
        <v>215</v>
      </c>
      <c r="B9" s="831">
        <v>1</v>
      </c>
      <c r="C9" s="831">
        <v>3</v>
      </c>
      <c r="D9" s="831">
        <v>0</v>
      </c>
      <c r="E9" s="831">
        <v>0</v>
      </c>
      <c r="F9" s="833">
        <v>1</v>
      </c>
      <c r="G9" s="831">
        <v>1</v>
      </c>
      <c r="H9" s="891">
        <v>0</v>
      </c>
      <c r="I9" s="836">
        <v>0</v>
      </c>
      <c r="J9" s="836">
        <v>0</v>
      </c>
      <c r="K9" s="981">
        <v>0</v>
      </c>
      <c r="L9" s="1052">
        <f t="shared" si="0"/>
        <v>6</v>
      </c>
    </row>
    <row r="10" spans="1:12">
      <c r="A10" s="832" t="s">
        <v>216</v>
      </c>
      <c r="B10" s="831">
        <v>0</v>
      </c>
      <c r="C10" s="831">
        <v>0</v>
      </c>
      <c r="D10" s="831">
        <v>0</v>
      </c>
      <c r="E10" s="831">
        <v>0</v>
      </c>
      <c r="F10" s="833">
        <v>0</v>
      </c>
      <c r="G10" s="831">
        <v>0</v>
      </c>
      <c r="H10" s="891">
        <v>0</v>
      </c>
      <c r="I10" s="836">
        <v>0</v>
      </c>
      <c r="J10" s="836">
        <v>0</v>
      </c>
      <c r="K10" s="981">
        <v>0</v>
      </c>
      <c r="L10" s="1052">
        <f t="shared" si="0"/>
        <v>0</v>
      </c>
    </row>
    <row r="11" spans="1:12">
      <c r="A11" s="832" t="s">
        <v>143</v>
      </c>
      <c r="B11" s="831">
        <v>0</v>
      </c>
      <c r="C11" s="831">
        <v>0</v>
      </c>
      <c r="D11" s="831">
        <v>0</v>
      </c>
      <c r="E11" s="831">
        <v>0</v>
      </c>
      <c r="F11" s="833">
        <v>0</v>
      </c>
      <c r="G11" s="831">
        <v>0</v>
      </c>
      <c r="H11" s="891">
        <v>0</v>
      </c>
      <c r="I11" s="836">
        <v>0</v>
      </c>
      <c r="J11" s="836">
        <v>0</v>
      </c>
      <c r="K11" s="981">
        <v>0</v>
      </c>
      <c r="L11" s="1052">
        <f t="shared" si="0"/>
        <v>0</v>
      </c>
    </row>
    <row r="12" spans="1:12">
      <c r="A12" s="832" t="s">
        <v>217</v>
      </c>
      <c r="B12" s="831">
        <v>0</v>
      </c>
      <c r="C12" s="831">
        <v>0</v>
      </c>
      <c r="D12" s="831">
        <v>0</v>
      </c>
      <c r="E12" s="831">
        <v>0</v>
      </c>
      <c r="F12" s="833">
        <v>0</v>
      </c>
      <c r="G12" s="831">
        <v>0</v>
      </c>
      <c r="H12" s="891">
        <v>0</v>
      </c>
      <c r="I12" s="836">
        <v>0</v>
      </c>
      <c r="J12" s="836">
        <v>0</v>
      </c>
      <c r="K12" s="981">
        <v>1</v>
      </c>
      <c r="L12" s="1052">
        <f t="shared" si="0"/>
        <v>1</v>
      </c>
    </row>
    <row r="13" spans="1:12">
      <c r="A13" s="832" t="s">
        <v>218</v>
      </c>
      <c r="B13" s="831">
        <v>0</v>
      </c>
      <c r="C13" s="831">
        <v>0</v>
      </c>
      <c r="D13" s="831">
        <v>0</v>
      </c>
      <c r="E13" s="831">
        <v>1</v>
      </c>
      <c r="F13" s="833">
        <v>0</v>
      </c>
      <c r="G13" s="831">
        <v>0</v>
      </c>
      <c r="H13" s="891">
        <v>0</v>
      </c>
      <c r="I13" s="836">
        <v>0</v>
      </c>
      <c r="J13" s="836">
        <v>0</v>
      </c>
      <c r="K13" s="981">
        <v>0</v>
      </c>
      <c r="L13" s="1052">
        <f t="shared" si="0"/>
        <v>1</v>
      </c>
    </row>
    <row r="14" spans="1:12">
      <c r="A14" s="832" t="s">
        <v>219</v>
      </c>
      <c r="B14" s="831">
        <v>1</v>
      </c>
      <c r="C14" s="831">
        <v>4</v>
      </c>
      <c r="D14" s="831">
        <v>5</v>
      </c>
      <c r="E14" s="831">
        <v>3</v>
      </c>
      <c r="F14" s="833">
        <v>5</v>
      </c>
      <c r="G14" s="831">
        <v>8</v>
      </c>
      <c r="H14" s="891">
        <v>4</v>
      </c>
      <c r="I14" s="836">
        <v>7</v>
      </c>
      <c r="J14" s="836">
        <v>4</v>
      </c>
      <c r="K14" s="981">
        <v>3</v>
      </c>
      <c r="L14" s="1052">
        <f t="shared" si="0"/>
        <v>44</v>
      </c>
    </row>
    <row r="15" spans="1:12">
      <c r="A15" s="832" t="s">
        <v>220</v>
      </c>
      <c r="B15" s="831">
        <v>0</v>
      </c>
      <c r="C15" s="831">
        <v>0</v>
      </c>
      <c r="D15" s="831">
        <v>0</v>
      </c>
      <c r="E15" s="831">
        <v>0</v>
      </c>
      <c r="F15" s="833">
        <v>0</v>
      </c>
      <c r="G15" s="831">
        <v>0</v>
      </c>
      <c r="H15" s="891">
        <v>0</v>
      </c>
      <c r="I15" s="836">
        <v>0</v>
      </c>
      <c r="J15" s="836">
        <v>0</v>
      </c>
      <c r="K15" s="981">
        <v>0</v>
      </c>
      <c r="L15" s="1052">
        <f t="shared" si="0"/>
        <v>0</v>
      </c>
    </row>
    <row r="16" spans="1:12">
      <c r="A16" s="832" t="s">
        <v>221</v>
      </c>
      <c r="B16" s="831">
        <v>0</v>
      </c>
      <c r="C16" s="831">
        <v>0</v>
      </c>
      <c r="D16" s="831">
        <v>0</v>
      </c>
      <c r="E16" s="831">
        <v>0</v>
      </c>
      <c r="F16" s="833">
        <v>0</v>
      </c>
      <c r="G16" s="831">
        <v>0</v>
      </c>
      <c r="H16" s="891">
        <v>0</v>
      </c>
      <c r="I16" s="836">
        <v>1</v>
      </c>
      <c r="J16" s="836">
        <v>0</v>
      </c>
      <c r="K16" s="981">
        <v>0</v>
      </c>
      <c r="L16" s="1052">
        <f t="shared" si="0"/>
        <v>1</v>
      </c>
    </row>
    <row r="17" spans="1:12">
      <c r="A17" s="832" t="s">
        <v>222</v>
      </c>
      <c r="B17" s="831">
        <v>0</v>
      </c>
      <c r="C17" s="831">
        <v>0</v>
      </c>
      <c r="D17" s="831">
        <v>2</v>
      </c>
      <c r="E17" s="831">
        <v>0</v>
      </c>
      <c r="F17" s="833">
        <v>3</v>
      </c>
      <c r="G17" s="831">
        <v>2</v>
      </c>
      <c r="H17" s="891">
        <v>1</v>
      </c>
      <c r="I17" s="836">
        <v>1</v>
      </c>
      <c r="J17" s="836">
        <v>2</v>
      </c>
      <c r="K17" s="981">
        <v>2</v>
      </c>
      <c r="L17" s="1052">
        <f t="shared" si="0"/>
        <v>13</v>
      </c>
    </row>
    <row r="18" spans="1:12">
      <c r="A18" s="832" t="s">
        <v>223</v>
      </c>
      <c r="B18" s="831">
        <v>1</v>
      </c>
      <c r="C18" s="831">
        <v>0</v>
      </c>
      <c r="D18" s="831">
        <v>0</v>
      </c>
      <c r="E18" s="831">
        <v>1</v>
      </c>
      <c r="F18" s="833">
        <v>0</v>
      </c>
      <c r="G18" s="831">
        <v>1</v>
      </c>
      <c r="H18" s="891">
        <v>0</v>
      </c>
      <c r="I18" s="836">
        <v>1</v>
      </c>
      <c r="J18" s="836">
        <v>1</v>
      </c>
      <c r="K18" s="981">
        <v>0</v>
      </c>
      <c r="L18" s="1052">
        <f t="shared" si="0"/>
        <v>5</v>
      </c>
    </row>
    <row r="19" spans="1:12">
      <c r="A19" s="832" t="s">
        <v>482</v>
      </c>
      <c r="B19" s="831">
        <v>2</v>
      </c>
      <c r="C19" s="831">
        <v>0</v>
      </c>
      <c r="D19" s="831">
        <v>0</v>
      </c>
      <c r="E19" s="831">
        <v>0</v>
      </c>
      <c r="F19" s="833">
        <v>0</v>
      </c>
      <c r="G19" s="831">
        <v>0</v>
      </c>
      <c r="H19" s="891">
        <v>0</v>
      </c>
      <c r="I19" s="836">
        <v>0</v>
      </c>
      <c r="J19" s="836">
        <v>0</v>
      </c>
      <c r="K19" s="981">
        <v>0</v>
      </c>
      <c r="L19" s="1052">
        <f t="shared" si="0"/>
        <v>2</v>
      </c>
    </row>
    <row r="20" spans="1:12">
      <c r="A20" s="832" t="s">
        <v>224</v>
      </c>
      <c r="B20" s="831">
        <v>0</v>
      </c>
      <c r="C20" s="831">
        <v>0</v>
      </c>
      <c r="D20" s="831">
        <v>0</v>
      </c>
      <c r="E20" s="831">
        <v>2</v>
      </c>
      <c r="F20" s="833">
        <v>0</v>
      </c>
      <c r="G20" s="831">
        <v>0</v>
      </c>
      <c r="H20" s="891">
        <v>0</v>
      </c>
      <c r="I20" s="836">
        <v>1</v>
      </c>
      <c r="J20" s="836">
        <v>0</v>
      </c>
      <c r="K20" s="981">
        <v>0</v>
      </c>
      <c r="L20" s="1052">
        <f t="shared" si="0"/>
        <v>3</v>
      </c>
    </row>
    <row r="21" spans="1:12">
      <c r="A21" s="832" t="s">
        <v>225</v>
      </c>
      <c r="B21" s="831">
        <v>0</v>
      </c>
      <c r="C21" s="831">
        <v>0</v>
      </c>
      <c r="D21" s="831">
        <v>0</v>
      </c>
      <c r="E21" s="831">
        <v>0</v>
      </c>
      <c r="F21" s="833">
        <v>0</v>
      </c>
      <c r="G21" s="831">
        <v>0</v>
      </c>
      <c r="H21" s="891">
        <v>0</v>
      </c>
      <c r="I21" s="836">
        <v>0</v>
      </c>
      <c r="J21" s="836">
        <v>0</v>
      </c>
      <c r="K21" s="981">
        <v>0</v>
      </c>
      <c r="L21" s="1052">
        <f t="shared" si="0"/>
        <v>0</v>
      </c>
    </row>
    <row r="22" spans="1:12">
      <c r="A22" s="832" t="s">
        <v>226</v>
      </c>
      <c r="B22" s="831">
        <v>32</v>
      </c>
      <c r="C22" s="831">
        <v>21</v>
      </c>
      <c r="D22" s="831">
        <v>22</v>
      </c>
      <c r="E22" s="831">
        <v>39</v>
      </c>
      <c r="F22" s="833">
        <v>50</v>
      </c>
      <c r="G22" s="831">
        <v>40</v>
      </c>
      <c r="H22" s="891">
        <v>33</v>
      </c>
      <c r="I22" s="836">
        <v>45</v>
      </c>
      <c r="J22" s="836">
        <v>38</v>
      </c>
      <c r="K22" s="981">
        <v>39</v>
      </c>
      <c r="L22" s="1052">
        <f t="shared" si="0"/>
        <v>359</v>
      </c>
    </row>
    <row r="23" spans="1:12">
      <c r="A23" s="832" t="s">
        <v>227</v>
      </c>
      <c r="B23" s="831">
        <v>1</v>
      </c>
      <c r="C23" s="831">
        <v>1</v>
      </c>
      <c r="D23" s="831">
        <v>4</v>
      </c>
      <c r="E23" s="831">
        <v>3</v>
      </c>
      <c r="F23" s="833">
        <v>6</v>
      </c>
      <c r="G23" s="831">
        <v>0</v>
      </c>
      <c r="H23" s="891">
        <v>0</v>
      </c>
      <c r="I23" s="836">
        <v>3</v>
      </c>
      <c r="J23" s="836">
        <v>0</v>
      </c>
      <c r="K23" s="981">
        <v>3</v>
      </c>
      <c r="L23" s="1052">
        <f t="shared" si="0"/>
        <v>21</v>
      </c>
    </row>
    <row r="24" spans="1:12">
      <c r="A24" s="832" t="s">
        <v>228</v>
      </c>
      <c r="B24" s="831">
        <v>6</v>
      </c>
      <c r="C24" s="831">
        <v>15</v>
      </c>
      <c r="D24" s="831">
        <v>12</v>
      </c>
      <c r="E24" s="831">
        <v>14</v>
      </c>
      <c r="F24" s="833">
        <v>17</v>
      </c>
      <c r="G24" s="831">
        <v>22</v>
      </c>
      <c r="H24" s="891">
        <v>14</v>
      </c>
      <c r="I24" s="836">
        <v>19</v>
      </c>
      <c r="J24" s="836">
        <v>7</v>
      </c>
      <c r="K24" s="981">
        <v>19</v>
      </c>
      <c r="L24" s="1052">
        <f t="shared" si="0"/>
        <v>145</v>
      </c>
    </row>
    <row r="25" spans="1:12">
      <c r="A25" s="832" t="s">
        <v>414</v>
      </c>
      <c r="B25" s="831">
        <v>0</v>
      </c>
      <c r="C25" s="831">
        <v>0</v>
      </c>
      <c r="D25" s="831">
        <v>0</v>
      </c>
      <c r="E25" s="831">
        <v>0</v>
      </c>
      <c r="F25" s="833">
        <v>0</v>
      </c>
      <c r="G25" s="831">
        <v>0</v>
      </c>
      <c r="H25" s="891">
        <v>0</v>
      </c>
      <c r="I25" s="836">
        <v>0</v>
      </c>
      <c r="J25" s="836">
        <v>0</v>
      </c>
      <c r="K25" s="981">
        <v>0</v>
      </c>
      <c r="L25" s="1052">
        <f t="shared" si="0"/>
        <v>0</v>
      </c>
    </row>
    <row r="26" spans="1:12">
      <c r="A26" s="832" t="s">
        <v>229</v>
      </c>
      <c r="B26" s="831">
        <v>7</v>
      </c>
      <c r="C26" s="831">
        <v>1</v>
      </c>
      <c r="D26" s="831">
        <v>7</v>
      </c>
      <c r="E26" s="831">
        <v>6</v>
      </c>
      <c r="F26" s="833">
        <v>0</v>
      </c>
      <c r="G26" s="831">
        <v>2</v>
      </c>
      <c r="H26" s="891">
        <v>2</v>
      </c>
      <c r="I26" s="836">
        <v>8</v>
      </c>
      <c r="J26" s="836">
        <v>3</v>
      </c>
      <c r="K26" s="981">
        <v>8</v>
      </c>
      <c r="L26" s="1052">
        <f t="shared" si="0"/>
        <v>44</v>
      </c>
    </row>
    <row r="27" spans="1:12">
      <c r="A27" s="832" t="s">
        <v>230</v>
      </c>
      <c r="B27" s="831">
        <v>0</v>
      </c>
      <c r="C27" s="831">
        <v>1</v>
      </c>
      <c r="D27" s="831">
        <v>0</v>
      </c>
      <c r="E27" s="831">
        <v>1</v>
      </c>
      <c r="F27" s="833">
        <v>0</v>
      </c>
      <c r="G27" s="831">
        <v>0</v>
      </c>
      <c r="H27" s="891">
        <v>0</v>
      </c>
      <c r="I27" s="836">
        <v>1</v>
      </c>
      <c r="J27" s="836">
        <v>0</v>
      </c>
      <c r="K27" s="981">
        <v>2</v>
      </c>
      <c r="L27" s="1052">
        <f t="shared" si="0"/>
        <v>5</v>
      </c>
    </row>
    <row r="28" spans="1:12">
      <c r="A28" s="832" t="s">
        <v>231</v>
      </c>
      <c r="B28" s="831">
        <v>5</v>
      </c>
      <c r="C28" s="831">
        <v>8</v>
      </c>
      <c r="D28" s="831">
        <v>0</v>
      </c>
      <c r="E28" s="831">
        <v>7</v>
      </c>
      <c r="F28" s="833">
        <v>7</v>
      </c>
      <c r="G28" s="831">
        <v>9</v>
      </c>
      <c r="H28" s="891">
        <v>1</v>
      </c>
      <c r="I28" s="836">
        <v>3</v>
      </c>
      <c r="J28" s="836">
        <v>0</v>
      </c>
      <c r="K28" s="981">
        <v>13</v>
      </c>
      <c r="L28" s="1052">
        <f t="shared" si="0"/>
        <v>53</v>
      </c>
    </row>
    <row r="29" spans="1:12">
      <c r="A29" s="832" t="s">
        <v>232</v>
      </c>
      <c r="B29" s="831">
        <v>36</v>
      </c>
      <c r="C29" s="831">
        <v>28</v>
      </c>
      <c r="D29" s="831">
        <v>30</v>
      </c>
      <c r="E29" s="831">
        <v>58</v>
      </c>
      <c r="F29" s="833">
        <v>49</v>
      </c>
      <c r="G29" s="831">
        <v>81</v>
      </c>
      <c r="H29" s="891">
        <v>55</v>
      </c>
      <c r="I29" s="836">
        <v>50</v>
      </c>
      <c r="J29" s="836">
        <v>72</v>
      </c>
      <c r="K29" s="981">
        <v>60</v>
      </c>
      <c r="L29" s="1052">
        <f t="shared" si="0"/>
        <v>519</v>
      </c>
    </row>
    <row r="30" spans="1:12">
      <c r="A30" s="832" t="s">
        <v>233</v>
      </c>
      <c r="B30" s="831">
        <v>1</v>
      </c>
      <c r="C30" s="831">
        <v>4</v>
      </c>
      <c r="D30" s="831">
        <v>1</v>
      </c>
      <c r="E30" s="831">
        <v>2</v>
      </c>
      <c r="F30" s="833">
        <v>0</v>
      </c>
      <c r="G30" s="831">
        <v>2</v>
      </c>
      <c r="H30" s="891">
        <v>0</v>
      </c>
      <c r="I30" s="836">
        <v>2</v>
      </c>
      <c r="J30" s="836">
        <v>1</v>
      </c>
      <c r="K30" s="981">
        <v>0</v>
      </c>
      <c r="L30" s="1052">
        <f t="shared" si="0"/>
        <v>13</v>
      </c>
    </row>
    <row r="31" spans="1:12">
      <c r="A31" s="832" t="s">
        <v>234</v>
      </c>
      <c r="B31" s="831">
        <v>1</v>
      </c>
      <c r="C31" s="831">
        <v>1</v>
      </c>
      <c r="D31" s="831">
        <v>0</v>
      </c>
      <c r="E31" s="831">
        <v>0</v>
      </c>
      <c r="F31" s="833">
        <v>3</v>
      </c>
      <c r="G31" s="831">
        <v>3</v>
      </c>
      <c r="H31" s="891">
        <v>0</v>
      </c>
      <c r="I31" s="836">
        <v>2</v>
      </c>
      <c r="J31" s="836">
        <v>1</v>
      </c>
      <c r="K31" s="981">
        <v>0</v>
      </c>
      <c r="L31" s="1052">
        <f t="shared" si="0"/>
        <v>11</v>
      </c>
    </row>
    <row r="32" spans="1:12">
      <c r="A32" s="832" t="s">
        <v>235</v>
      </c>
      <c r="B32" s="831">
        <v>1</v>
      </c>
      <c r="C32" s="831">
        <v>0</v>
      </c>
      <c r="D32" s="831">
        <v>0</v>
      </c>
      <c r="E32" s="831">
        <v>0</v>
      </c>
      <c r="F32" s="833">
        <v>0</v>
      </c>
      <c r="G32" s="831">
        <v>0</v>
      </c>
      <c r="H32" s="891">
        <v>1</v>
      </c>
      <c r="I32" s="836">
        <v>0</v>
      </c>
      <c r="J32" s="836">
        <v>0</v>
      </c>
      <c r="K32" s="981">
        <v>1</v>
      </c>
      <c r="L32" s="1052">
        <f t="shared" si="0"/>
        <v>3</v>
      </c>
    </row>
    <row r="33" spans="1:12">
      <c r="A33" s="832" t="s">
        <v>236</v>
      </c>
      <c r="B33" s="831">
        <v>1</v>
      </c>
      <c r="C33" s="831">
        <v>1</v>
      </c>
      <c r="D33" s="831">
        <v>2</v>
      </c>
      <c r="E33" s="831">
        <v>1</v>
      </c>
      <c r="F33" s="833">
        <v>0</v>
      </c>
      <c r="G33" s="831">
        <v>0</v>
      </c>
      <c r="H33" s="891">
        <v>0</v>
      </c>
      <c r="I33" s="836">
        <v>0</v>
      </c>
      <c r="J33" s="836">
        <v>1</v>
      </c>
      <c r="K33" s="981">
        <v>0</v>
      </c>
      <c r="L33" s="1052">
        <f t="shared" si="0"/>
        <v>6</v>
      </c>
    </row>
    <row r="34" spans="1:12">
      <c r="A34" s="832" t="s">
        <v>237</v>
      </c>
      <c r="B34" s="831">
        <v>1</v>
      </c>
      <c r="C34" s="831">
        <v>0</v>
      </c>
      <c r="D34" s="831">
        <v>0</v>
      </c>
      <c r="E34" s="831">
        <v>4</v>
      </c>
      <c r="F34" s="833">
        <v>0</v>
      </c>
      <c r="G34" s="831">
        <v>0</v>
      </c>
      <c r="H34" s="891">
        <v>1</v>
      </c>
      <c r="I34" s="836">
        <v>5</v>
      </c>
      <c r="J34" s="836">
        <v>0</v>
      </c>
      <c r="K34" s="981">
        <v>2</v>
      </c>
      <c r="L34" s="1052">
        <f t="shared" si="0"/>
        <v>13</v>
      </c>
    </row>
    <row r="35" spans="1:12">
      <c r="A35" s="832" t="s">
        <v>238</v>
      </c>
      <c r="B35" s="831">
        <v>0</v>
      </c>
      <c r="C35" s="831">
        <v>0</v>
      </c>
      <c r="D35" s="831">
        <v>0</v>
      </c>
      <c r="E35" s="831">
        <v>0</v>
      </c>
      <c r="F35" s="833">
        <v>0</v>
      </c>
      <c r="G35" s="831">
        <v>0</v>
      </c>
      <c r="H35" s="891">
        <v>0</v>
      </c>
      <c r="I35" s="836">
        <v>0</v>
      </c>
      <c r="J35" s="836">
        <v>0</v>
      </c>
      <c r="K35" s="981">
        <v>0</v>
      </c>
      <c r="L35" s="1052">
        <f t="shared" si="0"/>
        <v>0</v>
      </c>
    </row>
    <row r="36" spans="1:12">
      <c r="A36" s="832" t="s">
        <v>239</v>
      </c>
      <c r="B36" s="831">
        <v>0</v>
      </c>
      <c r="C36" s="831">
        <v>0</v>
      </c>
      <c r="D36" s="831">
        <v>2</v>
      </c>
      <c r="E36" s="831">
        <v>0</v>
      </c>
      <c r="F36" s="833">
        <v>1</v>
      </c>
      <c r="G36" s="831">
        <v>0</v>
      </c>
      <c r="H36" s="891">
        <v>0</v>
      </c>
      <c r="I36" s="836">
        <v>1</v>
      </c>
      <c r="J36" s="836">
        <v>0</v>
      </c>
      <c r="K36" s="981">
        <v>0</v>
      </c>
      <c r="L36" s="1052">
        <f t="shared" si="0"/>
        <v>4</v>
      </c>
    </row>
    <row r="37" spans="1:12">
      <c r="A37" s="832" t="s">
        <v>240</v>
      </c>
      <c r="B37" s="831">
        <v>5</v>
      </c>
      <c r="C37" s="831">
        <v>6</v>
      </c>
      <c r="D37" s="831">
        <v>1</v>
      </c>
      <c r="E37" s="831">
        <v>12</v>
      </c>
      <c r="F37" s="833">
        <v>3</v>
      </c>
      <c r="G37" s="831">
        <v>8</v>
      </c>
      <c r="H37" s="891">
        <v>3</v>
      </c>
      <c r="I37" s="836">
        <v>6</v>
      </c>
      <c r="J37" s="836">
        <v>6</v>
      </c>
      <c r="K37" s="981">
        <v>16</v>
      </c>
      <c r="L37" s="1052">
        <f t="shared" si="0"/>
        <v>66</v>
      </c>
    </row>
    <row r="38" spans="1:12">
      <c r="A38" s="832" t="s">
        <v>241</v>
      </c>
      <c r="B38" s="831">
        <v>0</v>
      </c>
      <c r="C38" s="831">
        <v>0</v>
      </c>
      <c r="D38" s="831">
        <v>0</v>
      </c>
      <c r="E38" s="831">
        <v>0</v>
      </c>
      <c r="F38" s="833">
        <v>1</v>
      </c>
      <c r="G38" s="831">
        <v>0</v>
      </c>
      <c r="H38" s="891">
        <v>0</v>
      </c>
      <c r="I38" s="836">
        <v>0</v>
      </c>
      <c r="J38" s="836">
        <v>1</v>
      </c>
      <c r="K38" s="981">
        <v>1</v>
      </c>
      <c r="L38" s="1052">
        <f t="shared" si="0"/>
        <v>3</v>
      </c>
    </row>
    <row r="39" spans="1:12">
      <c r="A39" s="832" t="s">
        <v>242</v>
      </c>
      <c r="B39" s="831">
        <v>0</v>
      </c>
      <c r="C39" s="831">
        <v>0</v>
      </c>
      <c r="D39" s="831">
        <v>0</v>
      </c>
      <c r="E39" s="831">
        <v>0</v>
      </c>
      <c r="F39" s="833">
        <v>1</v>
      </c>
      <c r="G39" s="831">
        <v>1</v>
      </c>
      <c r="H39" s="891">
        <v>1</v>
      </c>
      <c r="I39" s="836">
        <v>0</v>
      </c>
      <c r="J39" s="836">
        <v>0</v>
      </c>
      <c r="K39" s="981">
        <v>2</v>
      </c>
      <c r="L39" s="1052">
        <f t="shared" si="0"/>
        <v>5</v>
      </c>
    </row>
    <row r="40" spans="1:12">
      <c r="A40" s="832" t="s">
        <v>243</v>
      </c>
      <c r="B40" s="831">
        <v>2</v>
      </c>
      <c r="C40" s="831">
        <v>1</v>
      </c>
      <c r="D40" s="831">
        <v>4</v>
      </c>
      <c r="E40" s="831">
        <v>1</v>
      </c>
      <c r="F40" s="833">
        <v>8</v>
      </c>
      <c r="G40" s="831">
        <v>1</v>
      </c>
      <c r="H40" s="891">
        <v>1</v>
      </c>
      <c r="I40" s="836">
        <v>4</v>
      </c>
      <c r="J40" s="836">
        <v>13</v>
      </c>
      <c r="K40" s="981">
        <v>1</v>
      </c>
      <c r="L40" s="1052">
        <f t="shared" si="0"/>
        <v>36</v>
      </c>
    </row>
    <row r="41" spans="1:12">
      <c r="A41" s="832" t="s">
        <v>244</v>
      </c>
      <c r="B41" s="831">
        <v>1</v>
      </c>
      <c r="C41" s="831">
        <v>1</v>
      </c>
      <c r="D41" s="831">
        <v>0</v>
      </c>
      <c r="E41" s="831">
        <v>1</v>
      </c>
      <c r="F41" s="833">
        <v>0</v>
      </c>
      <c r="G41" s="831">
        <v>0</v>
      </c>
      <c r="H41" s="891">
        <v>0</v>
      </c>
      <c r="I41" s="836">
        <v>0</v>
      </c>
      <c r="J41" s="836">
        <v>0</v>
      </c>
      <c r="K41" s="981">
        <v>0</v>
      </c>
      <c r="L41" s="1052">
        <f t="shared" si="0"/>
        <v>3</v>
      </c>
    </row>
    <row r="42" spans="1:12">
      <c r="A42" s="832" t="s">
        <v>245</v>
      </c>
      <c r="B42" s="831">
        <v>4</v>
      </c>
      <c r="C42" s="831">
        <v>0</v>
      </c>
      <c r="D42" s="831">
        <v>0</v>
      </c>
      <c r="E42" s="831">
        <v>0</v>
      </c>
      <c r="F42" s="833">
        <v>0</v>
      </c>
      <c r="G42" s="831">
        <v>0</v>
      </c>
      <c r="H42" s="891">
        <v>0</v>
      </c>
      <c r="I42" s="836">
        <v>4</v>
      </c>
      <c r="J42" s="836">
        <v>10</v>
      </c>
      <c r="K42" s="981">
        <v>18</v>
      </c>
      <c r="L42" s="1052">
        <f t="shared" si="0"/>
        <v>36</v>
      </c>
    </row>
    <row r="43" spans="1:12">
      <c r="A43" s="832" t="s">
        <v>246</v>
      </c>
      <c r="B43" s="831">
        <v>0</v>
      </c>
      <c r="C43" s="831">
        <v>0</v>
      </c>
      <c r="D43" s="831">
        <v>0</v>
      </c>
      <c r="E43" s="831">
        <v>1</v>
      </c>
      <c r="F43" s="833">
        <v>1</v>
      </c>
      <c r="G43" s="831">
        <v>0</v>
      </c>
      <c r="H43" s="891">
        <v>0</v>
      </c>
      <c r="I43" s="836">
        <v>1</v>
      </c>
      <c r="J43" s="836">
        <v>0</v>
      </c>
      <c r="K43" s="981">
        <v>0</v>
      </c>
      <c r="L43" s="1052">
        <f t="shared" si="0"/>
        <v>3</v>
      </c>
    </row>
    <row r="44" spans="1:12">
      <c r="A44" s="832" t="s">
        <v>247</v>
      </c>
      <c r="B44" s="831">
        <v>0</v>
      </c>
      <c r="C44" s="831">
        <v>1</v>
      </c>
      <c r="D44" s="831">
        <v>0</v>
      </c>
      <c r="E44" s="831">
        <v>0</v>
      </c>
      <c r="F44" s="833">
        <v>0</v>
      </c>
      <c r="G44" s="831">
        <v>0</v>
      </c>
      <c r="H44" s="891">
        <v>2</v>
      </c>
      <c r="I44" s="836">
        <v>0</v>
      </c>
      <c r="J44" s="836">
        <v>0</v>
      </c>
      <c r="K44" s="981">
        <v>0</v>
      </c>
      <c r="L44" s="1052">
        <f t="shared" si="0"/>
        <v>3</v>
      </c>
    </row>
    <row r="45" spans="1:12">
      <c r="A45" s="832" t="s">
        <v>248</v>
      </c>
      <c r="B45" s="831">
        <v>1</v>
      </c>
      <c r="C45" s="831">
        <v>0</v>
      </c>
      <c r="D45" s="831">
        <v>0</v>
      </c>
      <c r="E45" s="831">
        <v>0</v>
      </c>
      <c r="F45" s="833">
        <v>0</v>
      </c>
      <c r="G45" s="831">
        <v>0</v>
      </c>
      <c r="H45" s="891">
        <v>0</v>
      </c>
      <c r="I45" s="836">
        <v>0</v>
      </c>
      <c r="J45" s="836">
        <v>0</v>
      </c>
      <c r="K45" s="981">
        <v>1</v>
      </c>
      <c r="L45" s="1052">
        <f t="shared" si="0"/>
        <v>2</v>
      </c>
    </row>
    <row r="46" spans="1:12">
      <c r="A46" s="832" t="s">
        <v>249</v>
      </c>
      <c r="B46" s="831">
        <v>1</v>
      </c>
      <c r="C46" s="831">
        <v>0</v>
      </c>
      <c r="D46" s="831">
        <v>0</v>
      </c>
      <c r="E46" s="831">
        <v>3</v>
      </c>
      <c r="F46" s="833">
        <v>0</v>
      </c>
      <c r="G46" s="831">
        <v>0</v>
      </c>
      <c r="H46" s="891">
        <v>1</v>
      </c>
      <c r="I46" s="836">
        <v>0</v>
      </c>
      <c r="J46" s="836">
        <v>0</v>
      </c>
      <c r="K46" s="981">
        <v>0</v>
      </c>
      <c r="L46" s="1052">
        <f t="shared" si="0"/>
        <v>5</v>
      </c>
    </row>
    <row r="47" spans="1:12">
      <c r="A47" s="832" t="s">
        <v>250</v>
      </c>
      <c r="B47" s="831">
        <v>0</v>
      </c>
      <c r="C47" s="831">
        <v>0</v>
      </c>
      <c r="D47" s="831">
        <v>0</v>
      </c>
      <c r="E47" s="831">
        <v>1</v>
      </c>
      <c r="F47" s="833">
        <v>1</v>
      </c>
      <c r="G47" s="831">
        <v>1</v>
      </c>
      <c r="H47" s="891">
        <v>0</v>
      </c>
      <c r="I47" s="836">
        <v>2</v>
      </c>
      <c r="J47" s="836">
        <v>1</v>
      </c>
      <c r="K47" s="981">
        <v>2</v>
      </c>
      <c r="L47" s="1052">
        <f t="shared" si="0"/>
        <v>8</v>
      </c>
    </row>
    <row r="48" spans="1:12">
      <c r="A48" s="832" t="s">
        <v>251</v>
      </c>
      <c r="B48" s="831">
        <v>0</v>
      </c>
      <c r="C48" s="831">
        <v>0</v>
      </c>
      <c r="D48" s="831">
        <v>0</v>
      </c>
      <c r="E48" s="831">
        <v>1</v>
      </c>
      <c r="F48" s="833">
        <v>0</v>
      </c>
      <c r="G48" s="831">
        <v>0</v>
      </c>
      <c r="H48" s="891">
        <v>0</v>
      </c>
      <c r="I48" s="836">
        <v>0</v>
      </c>
      <c r="J48" s="836">
        <v>0</v>
      </c>
      <c r="K48" s="981">
        <v>0</v>
      </c>
      <c r="L48" s="1052">
        <f t="shared" si="0"/>
        <v>1</v>
      </c>
    </row>
    <row r="49" spans="1:12">
      <c r="A49" s="832" t="s">
        <v>252</v>
      </c>
      <c r="B49" s="831">
        <v>1</v>
      </c>
      <c r="C49" s="831">
        <v>0</v>
      </c>
      <c r="D49" s="831">
        <v>0</v>
      </c>
      <c r="E49" s="831">
        <v>0</v>
      </c>
      <c r="F49" s="833">
        <v>0</v>
      </c>
      <c r="G49" s="831">
        <v>0</v>
      </c>
      <c r="H49" s="891">
        <v>0</v>
      </c>
      <c r="I49" s="836">
        <v>1</v>
      </c>
      <c r="J49" s="836">
        <v>0</v>
      </c>
      <c r="K49" s="981">
        <v>0</v>
      </c>
      <c r="L49" s="1052">
        <f t="shared" si="0"/>
        <v>2</v>
      </c>
    </row>
    <row r="50" spans="1:12">
      <c r="A50" s="832" t="s">
        <v>253</v>
      </c>
      <c r="B50" s="831">
        <v>0</v>
      </c>
      <c r="C50" s="831">
        <v>1</v>
      </c>
      <c r="D50" s="831">
        <v>0</v>
      </c>
      <c r="E50" s="831">
        <v>1</v>
      </c>
      <c r="F50" s="833">
        <v>0</v>
      </c>
      <c r="G50" s="831">
        <v>0</v>
      </c>
      <c r="H50" s="891">
        <v>0</v>
      </c>
      <c r="I50" s="836">
        <v>0</v>
      </c>
      <c r="J50" s="836">
        <v>0</v>
      </c>
      <c r="K50" s="981">
        <v>1</v>
      </c>
      <c r="L50" s="1052">
        <f t="shared" si="0"/>
        <v>3</v>
      </c>
    </row>
    <row r="51" spans="1:12">
      <c r="A51" s="832" t="s">
        <v>254</v>
      </c>
      <c r="B51" s="831">
        <v>0</v>
      </c>
      <c r="C51" s="831">
        <v>0</v>
      </c>
      <c r="D51" s="831">
        <v>0</v>
      </c>
      <c r="E51" s="831">
        <v>0</v>
      </c>
      <c r="F51" s="833">
        <v>0</v>
      </c>
      <c r="G51" s="831">
        <v>0</v>
      </c>
      <c r="H51" s="891">
        <v>1</v>
      </c>
      <c r="I51" s="836">
        <v>0</v>
      </c>
      <c r="J51" s="836">
        <v>0</v>
      </c>
      <c r="K51" s="981">
        <v>1</v>
      </c>
      <c r="L51" s="1052">
        <f t="shared" si="0"/>
        <v>2</v>
      </c>
    </row>
    <row r="52" spans="1:12">
      <c r="A52" s="832" t="s">
        <v>255</v>
      </c>
      <c r="B52" s="831">
        <v>0</v>
      </c>
      <c r="C52" s="831">
        <v>0</v>
      </c>
      <c r="D52" s="831">
        <v>0</v>
      </c>
      <c r="E52" s="831">
        <v>0</v>
      </c>
      <c r="F52" s="833">
        <v>0</v>
      </c>
      <c r="G52" s="831">
        <v>0</v>
      </c>
      <c r="H52" s="891">
        <v>0</v>
      </c>
      <c r="I52" s="836">
        <v>0</v>
      </c>
      <c r="J52" s="836">
        <v>0</v>
      </c>
      <c r="K52" s="981">
        <v>0</v>
      </c>
      <c r="L52" s="1052">
        <f t="shared" si="0"/>
        <v>0</v>
      </c>
    </row>
    <row r="53" spans="1:12">
      <c r="A53" s="832" t="s">
        <v>256</v>
      </c>
      <c r="B53" s="831">
        <v>3</v>
      </c>
      <c r="C53" s="831">
        <v>3</v>
      </c>
      <c r="D53" s="831">
        <v>1</v>
      </c>
      <c r="E53" s="831">
        <v>4</v>
      </c>
      <c r="F53" s="833">
        <v>0</v>
      </c>
      <c r="G53" s="831">
        <v>1</v>
      </c>
      <c r="H53" s="891">
        <v>1</v>
      </c>
      <c r="I53" s="836">
        <v>1</v>
      </c>
      <c r="J53" s="836">
        <v>2</v>
      </c>
      <c r="K53" s="981">
        <v>2</v>
      </c>
      <c r="L53" s="1052">
        <f t="shared" si="0"/>
        <v>18</v>
      </c>
    </row>
    <row r="54" spans="1:12">
      <c r="A54" s="832" t="s">
        <v>257</v>
      </c>
      <c r="B54" s="831">
        <v>0</v>
      </c>
      <c r="C54" s="831">
        <v>0</v>
      </c>
      <c r="D54" s="831">
        <v>0</v>
      </c>
      <c r="E54" s="831">
        <v>2</v>
      </c>
      <c r="F54" s="833">
        <v>3</v>
      </c>
      <c r="G54" s="831">
        <v>0</v>
      </c>
      <c r="H54" s="891">
        <v>0</v>
      </c>
      <c r="I54" s="836">
        <v>0</v>
      </c>
      <c r="J54" s="836">
        <v>0</v>
      </c>
      <c r="K54" s="981">
        <v>0</v>
      </c>
      <c r="L54" s="1052">
        <f t="shared" si="0"/>
        <v>5</v>
      </c>
    </row>
    <row r="55" spans="1:12">
      <c r="A55" s="832" t="s">
        <v>258</v>
      </c>
      <c r="B55" s="831">
        <v>0</v>
      </c>
      <c r="C55" s="831">
        <v>0</v>
      </c>
      <c r="D55" s="831">
        <v>1</v>
      </c>
      <c r="E55" s="831">
        <v>0</v>
      </c>
      <c r="F55" s="833">
        <v>0</v>
      </c>
      <c r="G55" s="831">
        <v>0</v>
      </c>
      <c r="H55" s="891">
        <v>1</v>
      </c>
      <c r="I55" s="836">
        <v>1</v>
      </c>
      <c r="J55" s="836">
        <v>1</v>
      </c>
      <c r="K55" s="981">
        <v>1</v>
      </c>
      <c r="L55" s="1052">
        <f t="shared" si="0"/>
        <v>5</v>
      </c>
    </row>
    <row r="56" spans="1:12">
      <c r="A56" s="832" t="s">
        <v>259</v>
      </c>
      <c r="B56" s="831">
        <v>1</v>
      </c>
      <c r="C56" s="831">
        <v>1</v>
      </c>
      <c r="D56" s="831">
        <v>3</v>
      </c>
      <c r="E56" s="831">
        <v>1</v>
      </c>
      <c r="F56" s="833">
        <v>1</v>
      </c>
      <c r="G56" s="831">
        <v>0</v>
      </c>
      <c r="H56" s="891">
        <v>1</v>
      </c>
      <c r="I56" s="836">
        <v>0</v>
      </c>
      <c r="J56" s="836">
        <v>0</v>
      </c>
      <c r="K56" s="981">
        <v>0</v>
      </c>
      <c r="L56" s="1052">
        <f t="shared" si="0"/>
        <v>8</v>
      </c>
    </row>
    <row r="57" spans="1:12">
      <c r="A57" s="832" t="s">
        <v>260</v>
      </c>
      <c r="B57" s="831">
        <v>0</v>
      </c>
      <c r="C57" s="831">
        <v>0</v>
      </c>
      <c r="D57" s="831">
        <v>2</v>
      </c>
      <c r="E57" s="831">
        <v>0</v>
      </c>
      <c r="F57" s="833">
        <v>0</v>
      </c>
      <c r="G57" s="831">
        <v>0</v>
      </c>
      <c r="H57" s="891">
        <v>0</v>
      </c>
      <c r="I57" s="836">
        <v>0</v>
      </c>
      <c r="J57" s="836">
        <v>0</v>
      </c>
      <c r="K57" s="981">
        <v>0</v>
      </c>
      <c r="L57" s="1052">
        <f t="shared" si="0"/>
        <v>2</v>
      </c>
    </row>
    <row r="58" spans="1:12">
      <c r="A58" s="832" t="s">
        <v>261</v>
      </c>
      <c r="B58" s="831">
        <v>0</v>
      </c>
      <c r="C58" s="831">
        <v>0</v>
      </c>
      <c r="D58" s="831">
        <v>5</v>
      </c>
      <c r="E58" s="831">
        <v>5</v>
      </c>
      <c r="F58" s="833">
        <v>0</v>
      </c>
      <c r="G58" s="831">
        <v>3</v>
      </c>
      <c r="H58" s="891">
        <v>3</v>
      </c>
      <c r="I58" s="836">
        <v>1</v>
      </c>
      <c r="J58" s="836">
        <v>2</v>
      </c>
      <c r="K58" s="981">
        <v>1</v>
      </c>
      <c r="L58" s="1052">
        <f t="shared" si="0"/>
        <v>20</v>
      </c>
    </row>
    <row r="59" spans="1:12">
      <c r="A59" s="832" t="s">
        <v>262</v>
      </c>
      <c r="B59" s="831">
        <v>1</v>
      </c>
      <c r="C59" s="831">
        <v>0</v>
      </c>
      <c r="D59" s="831">
        <v>0</v>
      </c>
      <c r="E59" s="831">
        <v>0</v>
      </c>
      <c r="F59" s="833">
        <v>0</v>
      </c>
      <c r="G59" s="831">
        <v>0</v>
      </c>
      <c r="H59" s="891">
        <v>0</v>
      </c>
      <c r="I59" s="836">
        <v>0</v>
      </c>
      <c r="J59" s="836">
        <v>1</v>
      </c>
      <c r="K59" s="981">
        <v>1</v>
      </c>
      <c r="L59" s="1052">
        <f t="shared" si="0"/>
        <v>3</v>
      </c>
    </row>
    <row r="60" spans="1:12">
      <c r="A60" s="832" t="s">
        <v>263</v>
      </c>
      <c r="B60" s="831">
        <v>0</v>
      </c>
      <c r="C60" s="831">
        <v>2</v>
      </c>
      <c r="D60" s="831">
        <v>0</v>
      </c>
      <c r="E60" s="831">
        <v>1</v>
      </c>
      <c r="F60" s="833">
        <v>0</v>
      </c>
      <c r="G60" s="831">
        <v>1</v>
      </c>
      <c r="H60" s="891">
        <v>0</v>
      </c>
      <c r="I60" s="836">
        <v>0</v>
      </c>
      <c r="J60" s="836">
        <v>1</v>
      </c>
      <c r="K60" s="981">
        <v>2</v>
      </c>
      <c r="L60" s="1052">
        <f t="shared" si="0"/>
        <v>7</v>
      </c>
    </row>
    <row r="61" spans="1:12">
      <c r="A61" s="832" t="s">
        <v>264</v>
      </c>
      <c r="B61" s="831">
        <v>0</v>
      </c>
      <c r="C61" s="831">
        <v>0</v>
      </c>
      <c r="D61" s="831">
        <v>0</v>
      </c>
      <c r="E61" s="831">
        <v>0</v>
      </c>
      <c r="F61" s="833">
        <v>0</v>
      </c>
      <c r="G61" s="831">
        <v>0</v>
      </c>
      <c r="H61" s="891">
        <v>0</v>
      </c>
      <c r="I61" s="836">
        <v>0</v>
      </c>
      <c r="J61" s="836">
        <v>0</v>
      </c>
      <c r="K61" s="981">
        <v>0</v>
      </c>
      <c r="L61" s="1052">
        <f t="shared" si="0"/>
        <v>0</v>
      </c>
    </row>
    <row r="62" spans="1:12">
      <c r="A62" s="832" t="s">
        <v>265</v>
      </c>
      <c r="B62" s="831">
        <v>0</v>
      </c>
      <c r="C62" s="831">
        <v>0</v>
      </c>
      <c r="D62" s="831">
        <v>0</v>
      </c>
      <c r="E62" s="831">
        <v>0</v>
      </c>
      <c r="F62" s="833">
        <v>0</v>
      </c>
      <c r="G62" s="831">
        <v>0</v>
      </c>
      <c r="H62" s="891">
        <v>2</v>
      </c>
      <c r="I62" s="836">
        <v>0</v>
      </c>
      <c r="J62" s="836">
        <v>0</v>
      </c>
      <c r="K62" s="981">
        <v>1</v>
      </c>
      <c r="L62" s="1052">
        <f t="shared" si="0"/>
        <v>3</v>
      </c>
    </row>
    <row r="63" spans="1:12">
      <c r="A63" s="832" t="s">
        <v>266</v>
      </c>
      <c r="B63" s="831">
        <v>0</v>
      </c>
      <c r="C63" s="831">
        <v>0</v>
      </c>
      <c r="D63" s="831">
        <v>1</v>
      </c>
      <c r="E63" s="831">
        <v>1</v>
      </c>
      <c r="F63" s="833">
        <v>0</v>
      </c>
      <c r="G63" s="831">
        <v>1</v>
      </c>
      <c r="H63" s="891">
        <v>0</v>
      </c>
      <c r="I63" s="836">
        <v>1</v>
      </c>
      <c r="J63" s="836">
        <v>0</v>
      </c>
      <c r="K63" s="981">
        <v>1</v>
      </c>
      <c r="L63" s="1052">
        <f t="shared" si="0"/>
        <v>5</v>
      </c>
    </row>
    <row r="64" spans="1:12">
      <c r="A64" s="832" t="s">
        <v>267</v>
      </c>
      <c r="B64" s="831">
        <v>0</v>
      </c>
      <c r="C64" s="831">
        <v>1</v>
      </c>
      <c r="D64" s="831">
        <v>2</v>
      </c>
      <c r="E64" s="831">
        <v>0</v>
      </c>
      <c r="F64" s="833">
        <v>1</v>
      </c>
      <c r="G64" s="831">
        <v>1</v>
      </c>
      <c r="H64" s="891">
        <v>0</v>
      </c>
      <c r="I64" s="836">
        <v>0</v>
      </c>
      <c r="J64" s="836">
        <v>0</v>
      </c>
      <c r="K64" s="981">
        <v>0</v>
      </c>
      <c r="L64" s="1052">
        <f t="shared" si="0"/>
        <v>5</v>
      </c>
    </row>
    <row r="65" spans="1:12">
      <c r="A65" s="832" t="s">
        <v>268</v>
      </c>
      <c r="B65" s="831">
        <v>1</v>
      </c>
      <c r="C65" s="831">
        <v>0</v>
      </c>
      <c r="D65" s="831">
        <v>0</v>
      </c>
      <c r="E65" s="831">
        <v>0</v>
      </c>
      <c r="F65" s="833">
        <v>1</v>
      </c>
      <c r="G65" s="831">
        <v>0</v>
      </c>
      <c r="H65" s="891">
        <v>0</v>
      </c>
      <c r="I65" s="836">
        <v>0</v>
      </c>
      <c r="J65" s="836">
        <v>0</v>
      </c>
      <c r="K65" s="981">
        <v>0</v>
      </c>
      <c r="L65" s="1052">
        <f t="shared" si="0"/>
        <v>2</v>
      </c>
    </row>
    <row r="66" spans="1:12">
      <c r="A66" s="832" t="s">
        <v>269</v>
      </c>
      <c r="B66" s="831">
        <v>0</v>
      </c>
      <c r="C66" s="831">
        <v>1</v>
      </c>
      <c r="D66" s="831">
        <v>0</v>
      </c>
      <c r="E66" s="831">
        <v>0</v>
      </c>
      <c r="F66" s="833">
        <v>0</v>
      </c>
      <c r="G66" s="831">
        <v>1</v>
      </c>
      <c r="H66" s="891">
        <v>0</v>
      </c>
      <c r="I66" s="836">
        <v>0</v>
      </c>
      <c r="J66" s="836">
        <v>0</v>
      </c>
      <c r="K66" s="981">
        <v>1</v>
      </c>
      <c r="L66" s="1052">
        <f t="shared" si="0"/>
        <v>3</v>
      </c>
    </row>
    <row r="67" spans="1:12">
      <c r="A67" s="832" t="s">
        <v>270</v>
      </c>
      <c r="B67" s="831">
        <v>3</v>
      </c>
      <c r="C67" s="831">
        <v>0</v>
      </c>
      <c r="D67" s="831">
        <v>1</v>
      </c>
      <c r="E67" s="831">
        <v>2</v>
      </c>
      <c r="F67" s="833">
        <v>0</v>
      </c>
      <c r="G67" s="831">
        <v>1</v>
      </c>
      <c r="H67" s="891">
        <v>1</v>
      </c>
      <c r="I67" s="836">
        <v>0</v>
      </c>
      <c r="J67" s="836">
        <v>0</v>
      </c>
      <c r="K67" s="981">
        <v>2</v>
      </c>
      <c r="L67" s="1052">
        <f t="shared" si="0"/>
        <v>10</v>
      </c>
    </row>
    <row r="68" spans="1:12">
      <c r="A68" s="832" t="s">
        <v>271</v>
      </c>
      <c r="B68" s="831">
        <v>0</v>
      </c>
      <c r="C68" s="831">
        <v>0</v>
      </c>
      <c r="D68" s="831">
        <v>0</v>
      </c>
      <c r="E68" s="831">
        <v>0</v>
      </c>
      <c r="F68" s="833">
        <v>3</v>
      </c>
      <c r="G68" s="831">
        <v>0</v>
      </c>
      <c r="H68" s="891">
        <v>0</v>
      </c>
      <c r="I68" s="836">
        <v>0</v>
      </c>
      <c r="J68" s="836">
        <v>1</v>
      </c>
      <c r="K68" s="981">
        <v>0</v>
      </c>
      <c r="L68" s="1052">
        <f t="shared" si="0"/>
        <v>4</v>
      </c>
    </row>
    <row r="69" spans="1:12">
      <c r="A69" s="832" t="s">
        <v>272</v>
      </c>
      <c r="B69" s="831">
        <v>2</v>
      </c>
      <c r="C69" s="831">
        <v>0</v>
      </c>
      <c r="D69" s="831">
        <v>1</v>
      </c>
      <c r="E69" s="831">
        <v>2</v>
      </c>
      <c r="F69" s="833">
        <v>2</v>
      </c>
      <c r="G69" s="831">
        <v>0</v>
      </c>
      <c r="H69" s="891">
        <v>0</v>
      </c>
      <c r="I69" s="836">
        <v>0</v>
      </c>
      <c r="J69" s="836">
        <v>0</v>
      </c>
      <c r="K69" s="981">
        <v>0</v>
      </c>
      <c r="L69" s="1052">
        <f t="shared" ref="L69:L73" si="1">SUM(B69:K69)</f>
        <v>7</v>
      </c>
    </row>
    <row r="70" spans="1:12">
      <c r="A70" s="832" t="s">
        <v>273</v>
      </c>
      <c r="B70" s="831">
        <v>0</v>
      </c>
      <c r="C70" s="831">
        <v>0</v>
      </c>
      <c r="D70" s="831">
        <v>0</v>
      </c>
      <c r="E70" s="831">
        <v>1</v>
      </c>
      <c r="F70" s="833">
        <v>1</v>
      </c>
      <c r="G70" s="831">
        <v>0</v>
      </c>
      <c r="H70" s="891">
        <v>2</v>
      </c>
      <c r="I70" s="836">
        <v>0</v>
      </c>
      <c r="J70" s="836">
        <v>0</v>
      </c>
      <c r="K70" s="981">
        <v>1</v>
      </c>
      <c r="L70" s="1052">
        <f t="shared" si="1"/>
        <v>5</v>
      </c>
    </row>
    <row r="71" spans="1:12">
      <c r="A71" s="832" t="s">
        <v>274</v>
      </c>
      <c r="B71" s="831">
        <v>2</v>
      </c>
      <c r="C71" s="831">
        <v>0</v>
      </c>
      <c r="D71" s="831">
        <v>1</v>
      </c>
      <c r="E71" s="831">
        <v>0</v>
      </c>
      <c r="F71" s="833">
        <v>0</v>
      </c>
      <c r="G71" s="831">
        <v>0</v>
      </c>
      <c r="H71" s="891">
        <v>0</v>
      </c>
      <c r="I71" s="836">
        <v>0</v>
      </c>
      <c r="J71" s="836">
        <v>0</v>
      </c>
      <c r="K71" s="981">
        <v>0</v>
      </c>
      <c r="L71" s="1052">
        <f t="shared" si="1"/>
        <v>3</v>
      </c>
    </row>
    <row r="72" spans="1:12" ht="15.75" thickBot="1">
      <c r="A72" s="846" t="s">
        <v>275</v>
      </c>
      <c r="B72" s="854">
        <v>0</v>
      </c>
      <c r="C72" s="854">
        <v>0</v>
      </c>
      <c r="D72" s="854">
        <v>0</v>
      </c>
      <c r="E72" s="854">
        <v>2</v>
      </c>
      <c r="F72" s="855">
        <v>0</v>
      </c>
      <c r="G72" s="854">
        <v>1</v>
      </c>
      <c r="H72" s="71">
        <v>1</v>
      </c>
      <c r="I72" s="979">
        <v>0</v>
      </c>
      <c r="J72" s="979">
        <v>0</v>
      </c>
      <c r="K72" s="982">
        <v>2</v>
      </c>
      <c r="L72" s="1053">
        <f t="shared" si="1"/>
        <v>6</v>
      </c>
    </row>
    <row r="73" spans="1:12" ht="15.75" thickBot="1">
      <c r="A73" s="843" t="s">
        <v>23</v>
      </c>
      <c r="B73" s="856">
        <f>SUM(B4:B72)</f>
        <v>127</v>
      </c>
      <c r="C73" s="856">
        <f t="shared" ref="C73:F73" si="2">SUM(C4:C72)</f>
        <v>109</v>
      </c>
      <c r="D73" s="856">
        <f t="shared" si="2"/>
        <v>112</v>
      </c>
      <c r="E73" s="856">
        <f t="shared" si="2"/>
        <v>189</v>
      </c>
      <c r="F73" s="857">
        <f t="shared" si="2"/>
        <v>176</v>
      </c>
      <c r="G73" s="858">
        <f>SUM(G4:G72)</f>
        <v>194</v>
      </c>
      <c r="H73" s="858">
        <f>SUM(H4:H72)</f>
        <v>140</v>
      </c>
      <c r="I73" s="858">
        <f>SUM(I4:I72)</f>
        <v>174</v>
      </c>
      <c r="J73" s="858">
        <f>SUM(J4:J72)</f>
        <v>170</v>
      </c>
      <c r="K73" s="858">
        <f>SUM(K4:K72)</f>
        <v>215</v>
      </c>
      <c r="L73" s="1051">
        <f t="shared" si="1"/>
        <v>1606</v>
      </c>
    </row>
  </sheetData>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dimension ref="A1:L73"/>
  <sheetViews>
    <sheetView zoomScale="90" zoomScaleNormal="90" workbookViewId="0"/>
  </sheetViews>
  <sheetFormatPr defaultRowHeight="15"/>
  <cols>
    <col min="1" max="1" width="68.42578125" customWidth="1"/>
    <col min="2" max="11" width="12.85546875" style="71" customWidth="1"/>
    <col min="12" max="12" width="12.85546875" style="76" customWidth="1"/>
  </cols>
  <sheetData>
    <row r="1" spans="1:12">
      <c r="A1" s="493" t="s">
        <v>0</v>
      </c>
    </row>
    <row r="2" spans="1:12" ht="15.75" thickBot="1">
      <c r="A2" s="127" t="s">
        <v>1</v>
      </c>
    </row>
    <row r="3" spans="1:12" ht="15.75" thickBot="1">
      <c r="A3" s="838" t="s">
        <v>507</v>
      </c>
      <c r="B3" s="839" t="s">
        <v>407</v>
      </c>
      <c r="C3" s="839" t="s">
        <v>485</v>
      </c>
      <c r="D3" s="839" t="s">
        <v>498</v>
      </c>
      <c r="E3" s="840" t="s">
        <v>506</v>
      </c>
      <c r="F3" s="841" t="s">
        <v>511</v>
      </c>
      <c r="G3" s="882" t="s">
        <v>516</v>
      </c>
      <c r="H3" s="882" t="s">
        <v>520</v>
      </c>
      <c r="I3" s="882" t="s">
        <v>525</v>
      </c>
      <c r="J3" s="882" t="s">
        <v>531</v>
      </c>
      <c r="K3" s="881" t="s">
        <v>545</v>
      </c>
      <c r="L3" s="842" t="s">
        <v>5</v>
      </c>
    </row>
    <row r="4" spans="1:12">
      <c r="A4" s="834" t="s">
        <v>211</v>
      </c>
      <c r="B4" s="835">
        <v>1</v>
      </c>
      <c r="C4" s="835">
        <v>1</v>
      </c>
      <c r="D4" s="835">
        <v>1</v>
      </c>
      <c r="E4" s="835">
        <v>1</v>
      </c>
      <c r="F4" s="836">
        <v>5</v>
      </c>
      <c r="G4" s="836">
        <v>5</v>
      </c>
      <c r="H4" s="901">
        <v>3</v>
      </c>
      <c r="I4" s="901">
        <v>3</v>
      </c>
      <c r="J4" s="901">
        <v>1</v>
      </c>
      <c r="K4" s="836">
        <v>3</v>
      </c>
      <c r="L4" s="837">
        <f>SUM(B4:K4)</f>
        <v>24</v>
      </c>
    </row>
    <row r="5" spans="1:12">
      <c r="A5" s="832" t="s">
        <v>413</v>
      </c>
      <c r="B5" s="831">
        <v>0</v>
      </c>
      <c r="C5" s="831">
        <v>0</v>
      </c>
      <c r="D5" s="831">
        <v>0</v>
      </c>
      <c r="E5" s="831">
        <v>0</v>
      </c>
      <c r="F5" s="833">
        <v>0</v>
      </c>
      <c r="G5" s="833">
        <v>0</v>
      </c>
      <c r="H5" s="836">
        <v>0</v>
      </c>
      <c r="I5" s="836">
        <v>0</v>
      </c>
      <c r="J5" s="836">
        <v>0</v>
      </c>
      <c r="K5" s="833">
        <v>0</v>
      </c>
      <c r="L5" s="837">
        <f t="shared" ref="L5:L68" si="0">SUM(B5:K5)</f>
        <v>0</v>
      </c>
    </row>
    <row r="6" spans="1:12">
      <c r="A6" s="832" t="s">
        <v>212</v>
      </c>
      <c r="B6" s="831">
        <v>0</v>
      </c>
      <c r="C6" s="831">
        <v>0</v>
      </c>
      <c r="D6" s="831">
        <v>0</v>
      </c>
      <c r="E6" s="831">
        <v>0</v>
      </c>
      <c r="F6" s="833">
        <v>0</v>
      </c>
      <c r="G6" s="833">
        <v>0</v>
      </c>
      <c r="H6" s="836">
        <v>0</v>
      </c>
      <c r="I6" s="836">
        <v>0</v>
      </c>
      <c r="J6" s="836">
        <v>0</v>
      </c>
      <c r="K6" s="833">
        <v>0</v>
      </c>
      <c r="L6" s="837">
        <f t="shared" si="0"/>
        <v>0</v>
      </c>
    </row>
    <row r="7" spans="1:12">
      <c r="A7" s="832" t="s">
        <v>213</v>
      </c>
      <c r="B7" s="831">
        <v>0</v>
      </c>
      <c r="C7" s="831">
        <v>0</v>
      </c>
      <c r="D7" s="831">
        <v>1</v>
      </c>
      <c r="E7" s="831">
        <v>0</v>
      </c>
      <c r="F7" s="833">
        <v>2</v>
      </c>
      <c r="G7" s="833">
        <v>3</v>
      </c>
      <c r="H7" s="836">
        <v>5</v>
      </c>
      <c r="I7" s="836">
        <v>0</v>
      </c>
      <c r="J7" s="836">
        <v>3</v>
      </c>
      <c r="K7" s="833">
        <v>1</v>
      </c>
      <c r="L7" s="837">
        <f t="shared" si="0"/>
        <v>15</v>
      </c>
    </row>
    <row r="8" spans="1:12">
      <c r="A8" s="832" t="s">
        <v>214</v>
      </c>
      <c r="B8" s="831">
        <v>0</v>
      </c>
      <c r="C8" s="831">
        <v>0</v>
      </c>
      <c r="D8" s="831">
        <v>0</v>
      </c>
      <c r="E8" s="831">
        <v>1</v>
      </c>
      <c r="F8" s="833">
        <v>0</v>
      </c>
      <c r="G8" s="833">
        <v>0</v>
      </c>
      <c r="H8" s="836">
        <v>0</v>
      </c>
      <c r="I8" s="836">
        <v>1</v>
      </c>
      <c r="J8" s="836">
        <v>0</v>
      </c>
      <c r="K8" s="833">
        <v>0</v>
      </c>
      <c r="L8" s="837">
        <f t="shared" si="0"/>
        <v>2</v>
      </c>
    </row>
    <row r="9" spans="1:12">
      <c r="A9" s="832" t="s">
        <v>215</v>
      </c>
      <c r="B9" s="831">
        <v>0</v>
      </c>
      <c r="C9" s="831">
        <v>1</v>
      </c>
      <c r="D9" s="831">
        <v>0</v>
      </c>
      <c r="E9" s="831">
        <v>1</v>
      </c>
      <c r="F9" s="833">
        <v>0</v>
      </c>
      <c r="G9" s="833">
        <v>0</v>
      </c>
      <c r="H9" s="836">
        <v>0</v>
      </c>
      <c r="I9" s="836">
        <v>0</v>
      </c>
      <c r="J9" s="836">
        <v>0</v>
      </c>
      <c r="K9" s="833">
        <v>0</v>
      </c>
      <c r="L9" s="837">
        <f t="shared" si="0"/>
        <v>2</v>
      </c>
    </row>
    <row r="10" spans="1:12">
      <c r="A10" s="832" t="s">
        <v>216</v>
      </c>
      <c r="B10" s="831">
        <v>0</v>
      </c>
      <c r="C10" s="831">
        <v>0</v>
      </c>
      <c r="D10" s="831">
        <v>6</v>
      </c>
      <c r="E10" s="831">
        <v>72</v>
      </c>
      <c r="F10" s="833">
        <v>54</v>
      </c>
      <c r="G10" s="833">
        <v>68</v>
      </c>
      <c r="H10" s="836">
        <v>61</v>
      </c>
      <c r="I10" s="836">
        <v>69</v>
      </c>
      <c r="J10" s="836">
        <v>72</v>
      </c>
      <c r="K10" s="833">
        <v>79</v>
      </c>
      <c r="L10" s="837">
        <f t="shared" si="0"/>
        <v>481</v>
      </c>
    </row>
    <row r="11" spans="1:12">
      <c r="A11" s="832" t="s">
        <v>143</v>
      </c>
      <c r="B11" s="831">
        <v>8</v>
      </c>
      <c r="C11" s="831">
        <v>32</v>
      </c>
      <c r="D11" s="831">
        <v>22</v>
      </c>
      <c r="E11" s="831">
        <v>2</v>
      </c>
      <c r="F11" s="833">
        <v>2</v>
      </c>
      <c r="G11" s="833">
        <v>0</v>
      </c>
      <c r="H11" s="836">
        <v>5</v>
      </c>
      <c r="I11" s="836">
        <v>6</v>
      </c>
      <c r="J11" s="836">
        <v>3</v>
      </c>
      <c r="K11" s="833">
        <v>3</v>
      </c>
      <c r="L11" s="837">
        <f t="shared" si="0"/>
        <v>83</v>
      </c>
    </row>
    <row r="12" spans="1:12">
      <c r="A12" s="832" t="s">
        <v>217</v>
      </c>
      <c r="B12" s="831">
        <v>0</v>
      </c>
      <c r="C12" s="831">
        <v>0</v>
      </c>
      <c r="D12" s="831">
        <v>0</v>
      </c>
      <c r="E12" s="831">
        <v>0</v>
      </c>
      <c r="F12" s="833">
        <v>0</v>
      </c>
      <c r="G12" s="833">
        <v>0</v>
      </c>
      <c r="H12" s="836">
        <v>0</v>
      </c>
      <c r="I12" s="836">
        <v>0</v>
      </c>
      <c r="J12" s="836">
        <v>0</v>
      </c>
      <c r="K12" s="833">
        <v>0</v>
      </c>
      <c r="L12" s="837">
        <f t="shared" si="0"/>
        <v>0</v>
      </c>
    </row>
    <row r="13" spans="1:12">
      <c r="A13" s="832" t="s">
        <v>218</v>
      </c>
      <c r="B13" s="831">
        <v>0</v>
      </c>
      <c r="C13" s="831">
        <v>0</v>
      </c>
      <c r="D13" s="831">
        <v>0</v>
      </c>
      <c r="E13" s="831">
        <v>0</v>
      </c>
      <c r="F13" s="833">
        <v>0</v>
      </c>
      <c r="G13" s="833">
        <v>0</v>
      </c>
      <c r="H13" s="836">
        <v>0</v>
      </c>
      <c r="I13" s="836">
        <v>0</v>
      </c>
      <c r="J13" s="836">
        <v>0</v>
      </c>
      <c r="K13" s="833">
        <v>0</v>
      </c>
      <c r="L13" s="837">
        <f t="shared" si="0"/>
        <v>0</v>
      </c>
    </row>
    <row r="14" spans="1:12">
      <c r="A14" s="832" t="s">
        <v>219</v>
      </c>
      <c r="B14" s="831">
        <v>4</v>
      </c>
      <c r="C14" s="831">
        <v>1</v>
      </c>
      <c r="D14" s="831">
        <v>0</v>
      </c>
      <c r="E14" s="831">
        <v>4</v>
      </c>
      <c r="F14" s="833">
        <v>10</v>
      </c>
      <c r="G14" s="833">
        <v>7</v>
      </c>
      <c r="H14" s="836">
        <v>8</v>
      </c>
      <c r="I14" s="836">
        <v>18</v>
      </c>
      <c r="J14" s="836">
        <v>9</v>
      </c>
      <c r="K14" s="833">
        <v>11</v>
      </c>
      <c r="L14" s="837">
        <f t="shared" si="0"/>
        <v>72</v>
      </c>
    </row>
    <row r="15" spans="1:12">
      <c r="A15" s="832" t="s">
        <v>220</v>
      </c>
      <c r="B15" s="831">
        <v>0</v>
      </c>
      <c r="C15" s="831">
        <v>0</v>
      </c>
      <c r="D15" s="831">
        <v>0</v>
      </c>
      <c r="E15" s="831">
        <v>0</v>
      </c>
      <c r="F15" s="833">
        <v>0</v>
      </c>
      <c r="G15" s="833">
        <v>0</v>
      </c>
      <c r="H15" s="836">
        <v>0</v>
      </c>
      <c r="I15" s="836">
        <v>0</v>
      </c>
      <c r="J15" s="836">
        <v>0</v>
      </c>
      <c r="K15" s="833">
        <v>0</v>
      </c>
      <c r="L15" s="837">
        <f t="shared" si="0"/>
        <v>0</v>
      </c>
    </row>
    <row r="16" spans="1:12">
      <c r="A16" s="832" t="s">
        <v>221</v>
      </c>
      <c r="B16" s="831">
        <v>0</v>
      </c>
      <c r="C16" s="831">
        <v>0</v>
      </c>
      <c r="D16" s="831">
        <v>1</v>
      </c>
      <c r="E16" s="831">
        <v>0</v>
      </c>
      <c r="F16" s="833">
        <v>0</v>
      </c>
      <c r="G16" s="833">
        <v>0</v>
      </c>
      <c r="H16" s="836">
        <v>0</v>
      </c>
      <c r="I16" s="836">
        <v>0</v>
      </c>
      <c r="J16" s="836">
        <v>0</v>
      </c>
      <c r="K16" s="833">
        <v>0</v>
      </c>
      <c r="L16" s="837">
        <f t="shared" si="0"/>
        <v>1</v>
      </c>
    </row>
    <row r="17" spans="1:12">
      <c r="A17" s="832" t="s">
        <v>222</v>
      </c>
      <c r="B17" s="831">
        <v>0</v>
      </c>
      <c r="C17" s="831">
        <v>1</v>
      </c>
      <c r="D17" s="831">
        <v>0</v>
      </c>
      <c r="E17" s="831">
        <v>0</v>
      </c>
      <c r="F17" s="833">
        <v>0</v>
      </c>
      <c r="G17" s="833">
        <v>0</v>
      </c>
      <c r="H17" s="836">
        <v>0</v>
      </c>
      <c r="I17" s="836">
        <v>1</v>
      </c>
      <c r="J17" s="836">
        <v>0</v>
      </c>
      <c r="K17" s="833">
        <v>0</v>
      </c>
      <c r="L17" s="837">
        <f t="shared" si="0"/>
        <v>2</v>
      </c>
    </row>
    <row r="18" spans="1:12">
      <c r="A18" s="832" t="s">
        <v>223</v>
      </c>
      <c r="B18" s="831">
        <v>0</v>
      </c>
      <c r="C18" s="831">
        <v>0</v>
      </c>
      <c r="D18" s="831">
        <v>0</v>
      </c>
      <c r="E18" s="831">
        <v>1</v>
      </c>
      <c r="F18" s="833">
        <v>4</v>
      </c>
      <c r="G18" s="833">
        <v>1</v>
      </c>
      <c r="H18" s="836">
        <v>2</v>
      </c>
      <c r="I18" s="836">
        <v>1</v>
      </c>
      <c r="J18" s="836">
        <v>0</v>
      </c>
      <c r="K18" s="833">
        <v>1</v>
      </c>
      <c r="L18" s="837">
        <f t="shared" si="0"/>
        <v>10</v>
      </c>
    </row>
    <row r="19" spans="1:12">
      <c r="A19" s="832" t="s">
        <v>482</v>
      </c>
      <c r="B19" s="831">
        <v>0</v>
      </c>
      <c r="C19" s="831">
        <v>0</v>
      </c>
      <c r="D19" s="831">
        <v>0</v>
      </c>
      <c r="E19" s="831">
        <v>0</v>
      </c>
      <c r="F19" s="833">
        <v>0</v>
      </c>
      <c r="G19" s="833">
        <v>0</v>
      </c>
      <c r="H19" s="836">
        <v>0</v>
      </c>
      <c r="I19" s="836">
        <v>0</v>
      </c>
      <c r="J19" s="836">
        <v>0</v>
      </c>
      <c r="K19" s="833">
        <v>0</v>
      </c>
      <c r="L19" s="837">
        <f t="shared" si="0"/>
        <v>0</v>
      </c>
    </row>
    <row r="20" spans="1:12">
      <c r="A20" s="832" t="s">
        <v>224</v>
      </c>
      <c r="B20" s="831">
        <v>0</v>
      </c>
      <c r="C20" s="831">
        <v>0</v>
      </c>
      <c r="D20" s="831">
        <v>0</v>
      </c>
      <c r="E20" s="831">
        <v>1</v>
      </c>
      <c r="F20" s="833">
        <v>0</v>
      </c>
      <c r="G20" s="833">
        <v>0</v>
      </c>
      <c r="H20" s="836">
        <v>2</v>
      </c>
      <c r="I20" s="836">
        <v>0</v>
      </c>
      <c r="J20" s="836">
        <v>0</v>
      </c>
      <c r="K20" s="833">
        <v>0</v>
      </c>
      <c r="L20" s="837">
        <f t="shared" si="0"/>
        <v>3</v>
      </c>
    </row>
    <row r="21" spans="1:12">
      <c r="A21" s="832" t="s">
        <v>225</v>
      </c>
      <c r="B21" s="831">
        <v>0</v>
      </c>
      <c r="C21" s="831">
        <v>0</v>
      </c>
      <c r="D21" s="831">
        <v>0</v>
      </c>
      <c r="E21" s="831">
        <v>0</v>
      </c>
      <c r="F21" s="833">
        <v>0</v>
      </c>
      <c r="G21" s="833">
        <v>0</v>
      </c>
      <c r="H21" s="836">
        <v>0</v>
      </c>
      <c r="I21" s="836">
        <v>0</v>
      </c>
      <c r="J21" s="836">
        <v>0</v>
      </c>
      <c r="K21" s="833">
        <v>0</v>
      </c>
      <c r="L21" s="837">
        <f t="shared" si="0"/>
        <v>0</v>
      </c>
    </row>
    <row r="22" spans="1:12">
      <c r="A22" s="832" t="s">
        <v>226</v>
      </c>
      <c r="B22" s="831">
        <v>15</v>
      </c>
      <c r="C22" s="831">
        <v>19</v>
      </c>
      <c r="D22" s="831">
        <v>38</v>
      </c>
      <c r="E22" s="831">
        <v>27</v>
      </c>
      <c r="F22" s="833">
        <v>23</v>
      </c>
      <c r="G22" s="833">
        <v>17</v>
      </c>
      <c r="H22" s="836">
        <v>29</v>
      </c>
      <c r="I22" s="836">
        <v>30</v>
      </c>
      <c r="J22" s="836">
        <v>30</v>
      </c>
      <c r="K22" s="833">
        <v>43</v>
      </c>
      <c r="L22" s="837">
        <f t="shared" si="0"/>
        <v>271</v>
      </c>
    </row>
    <row r="23" spans="1:12">
      <c r="A23" s="832" t="s">
        <v>227</v>
      </c>
      <c r="B23" s="831">
        <v>2</v>
      </c>
      <c r="C23" s="831">
        <v>3</v>
      </c>
      <c r="D23" s="831">
        <v>9</v>
      </c>
      <c r="E23" s="831">
        <v>7</v>
      </c>
      <c r="F23" s="833">
        <v>0</v>
      </c>
      <c r="G23" s="833">
        <v>2</v>
      </c>
      <c r="H23" s="836">
        <v>2</v>
      </c>
      <c r="I23" s="836">
        <v>1</v>
      </c>
      <c r="J23" s="836">
        <v>3</v>
      </c>
      <c r="K23" s="833">
        <v>0</v>
      </c>
      <c r="L23" s="837">
        <f t="shared" si="0"/>
        <v>29</v>
      </c>
    </row>
    <row r="24" spans="1:12">
      <c r="A24" s="832" t="s">
        <v>228</v>
      </c>
      <c r="B24" s="831">
        <v>9</v>
      </c>
      <c r="C24" s="831">
        <v>6</v>
      </c>
      <c r="D24" s="831">
        <v>8</v>
      </c>
      <c r="E24" s="831">
        <v>13</v>
      </c>
      <c r="F24" s="833">
        <v>12</v>
      </c>
      <c r="G24" s="833">
        <v>11</v>
      </c>
      <c r="H24" s="836">
        <v>14</v>
      </c>
      <c r="I24" s="836">
        <v>8</v>
      </c>
      <c r="J24" s="836">
        <v>6</v>
      </c>
      <c r="K24" s="833">
        <v>13</v>
      </c>
      <c r="L24" s="837">
        <f t="shared" si="0"/>
        <v>100</v>
      </c>
    </row>
    <row r="25" spans="1:12">
      <c r="A25" s="832" t="s">
        <v>414</v>
      </c>
      <c r="B25" s="831">
        <v>0</v>
      </c>
      <c r="C25" s="831">
        <v>0</v>
      </c>
      <c r="D25" s="831">
        <v>0</v>
      </c>
      <c r="E25" s="831">
        <v>0</v>
      </c>
      <c r="F25" s="833">
        <v>0</v>
      </c>
      <c r="G25" s="833">
        <v>0</v>
      </c>
      <c r="H25" s="836">
        <v>0</v>
      </c>
      <c r="I25" s="836">
        <v>0</v>
      </c>
      <c r="J25" s="836">
        <v>0</v>
      </c>
      <c r="K25" s="833">
        <v>0</v>
      </c>
      <c r="L25" s="837">
        <f t="shared" si="0"/>
        <v>0</v>
      </c>
    </row>
    <row r="26" spans="1:12">
      <c r="A26" s="832" t="s">
        <v>229</v>
      </c>
      <c r="B26" s="831">
        <v>2</v>
      </c>
      <c r="C26" s="831">
        <v>3</v>
      </c>
      <c r="D26" s="831">
        <v>2</v>
      </c>
      <c r="E26" s="831">
        <v>0</v>
      </c>
      <c r="F26" s="833">
        <v>4</v>
      </c>
      <c r="G26" s="833">
        <v>4</v>
      </c>
      <c r="H26" s="836">
        <v>2</v>
      </c>
      <c r="I26" s="836">
        <v>3</v>
      </c>
      <c r="J26" s="836">
        <v>1</v>
      </c>
      <c r="K26" s="833">
        <v>2</v>
      </c>
      <c r="L26" s="837">
        <f t="shared" si="0"/>
        <v>23</v>
      </c>
    </row>
    <row r="27" spans="1:12">
      <c r="A27" s="832" t="s">
        <v>230</v>
      </c>
      <c r="B27" s="831">
        <v>1</v>
      </c>
      <c r="C27" s="831">
        <v>1</v>
      </c>
      <c r="D27" s="831">
        <v>0</v>
      </c>
      <c r="E27" s="831">
        <v>1</v>
      </c>
      <c r="F27" s="833">
        <v>0</v>
      </c>
      <c r="G27" s="833">
        <v>0</v>
      </c>
      <c r="H27" s="836">
        <v>1</v>
      </c>
      <c r="I27" s="836">
        <v>2</v>
      </c>
      <c r="J27" s="836">
        <v>2</v>
      </c>
      <c r="K27" s="833">
        <v>1</v>
      </c>
      <c r="L27" s="837">
        <f t="shared" si="0"/>
        <v>9</v>
      </c>
    </row>
    <row r="28" spans="1:12">
      <c r="A28" s="832" t="s">
        <v>231</v>
      </c>
      <c r="B28" s="831">
        <v>1</v>
      </c>
      <c r="C28" s="831">
        <v>2</v>
      </c>
      <c r="D28" s="831">
        <v>0</v>
      </c>
      <c r="E28" s="831">
        <v>1</v>
      </c>
      <c r="F28" s="833">
        <v>2</v>
      </c>
      <c r="G28" s="833">
        <v>4</v>
      </c>
      <c r="H28" s="836">
        <v>0</v>
      </c>
      <c r="I28" s="836">
        <v>0</v>
      </c>
      <c r="J28" s="836">
        <v>2</v>
      </c>
      <c r="K28" s="833">
        <v>4</v>
      </c>
      <c r="L28" s="837">
        <f t="shared" si="0"/>
        <v>16</v>
      </c>
    </row>
    <row r="29" spans="1:12">
      <c r="A29" s="832" t="s">
        <v>232</v>
      </c>
      <c r="B29" s="831">
        <v>15</v>
      </c>
      <c r="C29" s="831">
        <v>12</v>
      </c>
      <c r="D29" s="831">
        <v>21</v>
      </c>
      <c r="E29" s="831">
        <v>30</v>
      </c>
      <c r="F29" s="833">
        <v>15</v>
      </c>
      <c r="G29" s="833">
        <v>27</v>
      </c>
      <c r="H29" s="836">
        <v>31</v>
      </c>
      <c r="I29" s="836">
        <v>26</v>
      </c>
      <c r="J29" s="836">
        <v>58</v>
      </c>
      <c r="K29" s="833">
        <v>50</v>
      </c>
      <c r="L29" s="837">
        <f t="shared" si="0"/>
        <v>285</v>
      </c>
    </row>
    <row r="30" spans="1:12">
      <c r="A30" s="832" t="s">
        <v>233</v>
      </c>
      <c r="B30" s="831">
        <v>3</v>
      </c>
      <c r="C30" s="831">
        <v>2</v>
      </c>
      <c r="D30" s="831">
        <v>8</v>
      </c>
      <c r="E30" s="831">
        <v>1</v>
      </c>
      <c r="F30" s="833">
        <v>0</v>
      </c>
      <c r="G30" s="833">
        <v>1</v>
      </c>
      <c r="H30" s="836">
        <v>1</v>
      </c>
      <c r="I30" s="836">
        <v>0</v>
      </c>
      <c r="J30" s="836">
        <v>4</v>
      </c>
      <c r="K30" s="833">
        <v>1</v>
      </c>
      <c r="L30" s="837">
        <f t="shared" si="0"/>
        <v>21</v>
      </c>
    </row>
    <row r="31" spans="1:12">
      <c r="A31" s="832" t="s">
        <v>234</v>
      </c>
      <c r="B31" s="831">
        <v>0</v>
      </c>
      <c r="C31" s="831">
        <v>1</v>
      </c>
      <c r="D31" s="831">
        <v>2</v>
      </c>
      <c r="E31" s="831">
        <v>0</v>
      </c>
      <c r="F31" s="833">
        <v>2</v>
      </c>
      <c r="G31" s="833">
        <v>1</v>
      </c>
      <c r="H31" s="836">
        <v>4</v>
      </c>
      <c r="I31" s="836">
        <v>0</v>
      </c>
      <c r="J31" s="836">
        <v>0</v>
      </c>
      <c r="K31" s="833">
        <v>0</v>
      </c>
      <c r="L31" s="837">
        <f t="shared" si="0"/>
        <v>10</v>
      </c>
    </row>
    <row r="32" spans="1:12">
      <c r="A32" s="832" t="s">
        <v>235</v>
      </c>
      <c r="B32" s="831">
        <v>0</v>
      </c>
      <c r="C32" s="831">
        <v>2</v>
      </c>
      <c r="D32" s="831">
        <v>0</v>
      </c>
      <c r="E32" s="831">
        <v>0</v>
      </c>
      <c r="F32" s="833">
        <v>0</v>
      </c>
      <c r="G32" s="833">
        <v>0</v>
      </c>
      <c r="H32" s="836">
        <v>1</v>
      </c>
      <c r="I32" s="836">
        <v>0</v>
      </c>
      <c r="J32" s="836">
        <v>0</v>
      </c>
      <c r="K32" s="833">
        <v>1</v>
      </c>
      <c r="L32" s="837">
        <f t="shared" si="0"/>
        <v>4</v>
      </c>
    </row>
    <row r="33" spans="1:12">
      <c r="A33" s="832" t="s">
        <v>236</v>
      </c>
      <c r="B33" s="831">
        <v>0</v>
      </c>
      <c r="C33" s="831">
        <v>0</v>
      </c>
      <c r="D33" s="831">
        <v>0</v>
      </c>
      <c r="E33" s="831">
        <v>0</v>
      </c>
      <c r="F33" s="833">
        <v>0</v>
      </c>
      <c r="G33" s="833">
        <v>0</v>
      </c>
      <c r="H33" s="836">
        <v>0</v>
      </c>
      <c r="I33" s="836">
        <v>0</v>
      </c>
      <c r="J33" s="836">
        <v>0</v>
      </c>
      <c r="K33" s="833">
        <v>0</v>
      </c>
      <c r="L33" s="837">
        <f t="shared" si="0"/>
        <v>0</v>
      </c>
    </row>
    <row r="34" spans="1:12">
      <c r="A34" s="832" t="s">
        <v>237</v>
      </c>
      <c r="B34" s="831">
        <v>2</v>
      </c>
      <c r="C34" s="831">
        <v>2</v>
      </c>
      <c r="D34" s="831">
        <v>0</v>
      </c>
      <c r="E34" s="831">
        <v>1</v>
      </c>
      <c r="F34" s="833">
        <v>1</v>
      </c>
      <c r="G34" s="833">
        <v>0</v>
      </c>
      <c r="H34" s="836">
        <v>0</v>
      </c>
      <c r="I34" s="836">
        <v>0</v>
      </c>
      <c r="J34" s="836">
        <v>1</v>
      </c>
      <c r="K34" s="833">
        <v>3</v>
      </c>
      <c r="L34" s="837">
        <f t="shared" si="0"/>
        <v>10</v>
      </c>
    </row>
    <row r="35" spans="1:12">
      <c r="A35" s="832" t="s">
        <v>238</v>
      </c>
      <c r="B35" s="831">
        <v>0</v>
      </c>
      <c r="C35" s="831">
        <v>0</v>
      </c>
      <c r="D35" s="831">
        <v>0</v>
      </c>
      <c r="E35" s="831">
        <v>0</v>
      </c>
      <c r="F35" s="833">
        <v>0</v>
      </c>
      <c r="G35" s="833">
        <v>0</v>
      </c>
      <c r="H35" s="836">
        <v>0</v>
      </c>
      <c r="I35" s="836">
        <v>0</v>
      </c>
      <c r="J35" s="836">
        <v>0</v>
      </c>
      <c r="K35" s="833">
        <v>0</v>
      </c>
      <c r="L35" s="837">
        <f t="shared" si="0"/>
        <v>0</v>
      </c>
    </row>
    <row r="36" spans="1:12">
      <c r="A36" s="832" t="s">
        <v>239</v>
      </c>
      <c r="B36" s="831">
        <v>0</v>
      </c>
      <c r="C36" s="831">
        <v>0</v>
      </c>
      <c r="D36" s="831">
        <v>0</v>
      </c>
      <c r="E36" s="831">
        <v>0</v>
      </c>
      <c r="F36" s="833">
        <v>1</v>
      </c>
      <c r="G36" s="833">
        <v>0</v>
      </c>
      <c r="H36" s="836">
        <v>0</v>
      </c>
      <c r="I36" s="836">
        <v>0</v>
      </c>
      <c r="J36" s="836">
        <v>0</v>
      </c>
      <c r="K36" s="833">
        <v>0</v>
      </c>
      <c r="L36" s="837">
        <f t="shared" si="0"/>
        <v>1</v>
      </c>
    </row>
    <row r="37" spans="1:12">
      <c r="A37" s="832" t="s">
        <v>240</v>
      </c>
      <c r="B37" s="831">
        <v>1</v>
      </c>
      <c r="C37" s="831">
        <v>6</v>
      </c>
      <c r="D37" s="831">
        <v>2</v>
      </c>
      <c r="E37" s="831">
        <v>6</v>
      </c>
      <c r="F37" s="833">
        <v>1</v>
      </c>
      <c r="G37" s="833">
        <v>1</v>
      </c>
      <c r="H37" s="836">
        <v>2</v>
      </c>
      <c r="I37" s="836">
        <v>5</v>
      </c>
      <c r="J37" s="836">
        <v>4</v>
      </c>
      <c r="K37" s="833">
        <v>3</v>
      </c>
      <c r="L37" s="837">
        <f t="shared" si="0"/>
        <v>31</v>
      </c>
    </row>
    <row r="38" spans="1:12">
      <c r="A38" s="832" t="s">
        <v>241</v>
      </c>
      <c r="B38" s="831">
        <v>0</v>
      </c>
      <c r="C38" s="831">
        <v>0</v>
      </c>
      <c r="D38" s="831">
        <v>0</v>
      </c>
      <c r="E38" s="831">
        <v>0</v>
      </c>
      <c r="F38" s="833">
        <v>0</v>
      </c>
      <c r="G38" s="833">
        <v>0</v>
      </c>
      <c r="H38" s="836">
        <v>0</v>
      </c>
      <c r="I38" s="836">
        <v>0</v>
      </c>
      <c r="J38" s="836">
        <v>0</v>
      </c>
      <c r="K38" s="833">
        <v>0</v>
      </c>
      <c r="L38" s="837">
        <f t="shared" si="0"/>
        <v>0</v>
      </c>
    </row>
    <row r="39" spans="1:12">
      <c r="A39" s="832" t="s">
        <v>242</v>
      </c>
      <c r="B39" s="831">
        <v>0</v>
      </c>
      <c r="C39" s="831">
        <v>0</v>
      </c>
      <c r="D39" s="831">
        <v>0</v>
      </c>
      <c r="E39" s="831">
        <v>0</v>
      </c>
      <c r="F39" s="833">
        <v>0</v>
      </c>
      <c r="G39" s="833">
        <v>0</v>
      </c>
      <c r="H39" s="836">
        <v>1</v>
      </c>
      <c r="I39" s="836">
        <v>0</v>
      </c>
      <c r="J39" s="836">
        <v>0</v>
      </c>
      <c r="K39" s="833">
        <v>0</v>
      </c>
      <c r="L39" s="837">
        <f t="shared" si="0"/>
        <v>1</v>
      </c>
    </row>
    <row r="40" spans="1:12">
      <c r="A40" s="832" t="s">
        <v>243</v>
      </c>
      <c r="B40" s="831">
        <v>1</v>
      </c>
      <c r="C40" s="831">
        <v>1</v>
      </c>
      <c r="D40" s="831">
        <v>11</v>
      </c>
      <c r="E40" s="831">
        <v>7</v>
      </c>
      <c r="F40" s="833">
        <v>15</v>
      </c>
      <c r="G40" s="833">
        <v>3</v>
      </c>
      <c r="H40" s="836">
        <v>0</v>
      </c>
      <c r="I40" s="836">
        <v>2</v>
      </c>
      <c r="J40" s="836">
        <v>2</v>
      </c>
      <c r="K40" s="833">
        <v>2</v>
      </c>
      <c r="L40" s="837">
        <f t="shared" si="0"/>
        <v>44</v>
      </c>
    </row>
    <row r="41" spans="1:12">
      <c r="A41" s="832" t="s">
        <v>244</v>
      </c>
      <c r="B41" s="831">
        <v>0</v>
      </c>
      <c r="C41" s="831">
        <v>1</v>
      </c>
      <c r="D41" s="831">
        <v>1</v>
      </c>
      <c r="E41" s="831">
        <v>3</v>
      </c>
      <c r="F41" s="833">
        <v>0</v>
      </c>
      <c r="G41" s="833">
        <v>3</v>
      </c>
      <c r="H41" s="836">
        <v>0</v>
      </c>
      <c r="I41" s="836">
        <v>0</v>
      </c>
      <c r="J41" s="836">
        <v>0</v>
      </c>
      <c r="K41" s="833">
        <v>0</v>
      </c>
      <c r="L41" s="837">
        <f t="shared" si="0"/>
        <v>8</v>
      </c>
    </row>
    <row r="42" spans="1:12">
      <c r="A42" s="832" t="s">
        <v>245</v>
      </c>
      <c r="B42" s="831">
        <v>0</v>
      </c>
      <c r="C42" s="831">
        <v>1</v>
      </c>
      <c r="D42" s="831">
        <v>4</v>
      </c>
      <c r="E42" s="831">
        <v>0</v>
      </c>
      <c r="F42" s="833">
        <v>0</v>
      </c>
      <c r="G42" s="833">
        <v>0</v>
      </c>
      <c r="H42" s="836">
        <v>1</v>
      </c>
      <c r="I42" s="836">
        <v>0</v>
      </c>
      <c r="J42" s="836">
        <v>8</v>
      </c>
      <c r="K42" s="833">
        <v>4</v>
      </c>
      <c r="L42" s="837">
        <f t="shared" si="0"/>
        <v>18</v>
      </c>
    </row>
    <row r="43" spans="1:12">
      <c r="A43" s="832" t="s">
        <v>246</v>
      </c>
      <c r="B43" s="831">
        <v>0</v>
      </c>
      <c r="C43" s="831">
        <v>0</v>
      </c>
      <c r="D43" s="831">
        <v>0</v>
      </c>
      <c r="E43" s="831">
        <v>0</v>
      </c>
      <c r="F43" s="833">
        <v>2</v>
      </c>
      <c r="G43" s="833">
        <v>0</v>
      </c>
      <c r="H43" s="836">
        <v>1</v>
      </c>
      <c r="I43" s="836">
        <v>0</v>
      </c>
      <c r="J43" s="836">
        <v>0</v>
      </c>
      <c r="K43" s="833">
        <v>0</v>
      </c>
      <c r="L43" s="837">
        <f t="shared" si="0"/>
        <v>3</v>
      </c>
    </row>
    <row r="44" spans="1:12">
      <c r="A44" s="832" t="s">
        <v>247</v>
      </c>
      <c r="B44" s="831">
        <v>0</v>
      </c>
      <c r="C44" s="831">
        <v>0</v>
      </c>
      <c r="D44" s="831">
        <v>0</v>
      </c>
      <c r="E44" s="831">
        <v>1</v>
      </c>
      <c r="F44" s="833">
        <v>1</v>
      </c>
      <c r="G44" s="833">
        <v>2</v>
      </c>
      <c r="H44" s="836">
        <v>1</v>
      </c>
      <c r="I44" s="836">
        <v>1</v>
      </c>
      <c r="J44" s="836">
        <v>0</v>
      </c>
      <c r="K44" s="833">
        <v>0</v>
      </c>
      <c r="L44" s="837">
        <f t="shared" si="0"/>
        <v>6</v>
      </c>
    </row>
    <row r="45" spans="1:12">
      <c r="A45" s="832" t="s">
        <v>248</v>
      </c>
      <c r="B45" s="831">
        <v>2</v>
      </c>
      <c r="C45" s="831">
        <v>0</v>
      </c>
      <c r="D45" s="831">
        <v>0</v>
      </c>
      <c r="E45" s="831">
        <v>0</v>
      </c>
      <c r="F45" s="833">
        <v>0</v>
      </c>
      <c r="G45" s="833">
        <v>0</v>
      </c>
      <c r="H45" s="836">
        <v>0</v>
      </c>
      <c r="I45" s="836">
        <v>0</v>
      </c>
      <c r="J45" s="836">
        <v>0</v>
      </c>
      <c r="K45" s="833">
        <v>0</v>
      </c>
      <c r="L45" s="837">
        <f t="shared" si="0"/>
        <v>2</v>
      </c>
    </row>
    <row r="46" spans="1:12">
      <c r="A46" s="832" t="s">
        <v>249</v>
      </c>
      <c r="B46" s="831">
        <v>0</v>
      </c>
      <c r="C46" s="831">
        <v>0</v>
      </c>
      <c r="D46" s="831">
        <v>0</v>
      </c>
      <c r="E46" s="831">
        <v>1</v>
      </c>
      <c r="F46" s="833">
        <v>0</v>
      </c>
      <c r="G46" s="833">
        <v>0</v>
      </c>
      <c r="H46" s="836">
        <v>1</v>
      </c>
      <c r="I46" s="836">
        <v>0</v>
      </c>
      <c r="J46" s="836">
        <v>0</v>
      </c>
      <c r="K46" s="833">
        <v>0</v>
      </c>
      <c r="L46" s="837">
        <f t="shared" si="0"/>
        <v>2</v>
      </c>
    </row>
    <row r="47" spans="1:12">
      <c r="A47" s="832" t="s">
        <v>250</v>
      </c>
      <c r="B47" s="831">
        <v>0</v>
      </c>
      <c r="C47" s="831">
        <v>1</v>
      </c>
      <c r="D47" s="831">
        <v>0</v>
      </c>
      <c r="E47" s="831">
        <v>0</v>
      </c>
      <c r="F47" s="833">
        <v>0</v>
      </c>
      <c r="G47" s="833">
        <v>0</v>
      </c>
      <c r="H47" s="836">
        <v>0</v>
      </c>
      <c r="I47" s="836">
        <v>0</v>
      </c>
      <c r="J47" s="836">
        <v>1</v>
      </c>
      <c r="K47" s="833">
        <v>0</v>
      </c>
      <c r="L47" s="837">
        <f t="shared" si="0"/>
        <v>2</v>
      </c>
    </row>
    <row r="48" spans="1:12">
      <c r="A48" s="832" t="s">
        <v>251</v>
      </c>
      <c r="B48" s="831">
        <v>0</v>
      </c>
      <c r="C48" s="831">
        <v>0</v>
      </c>
      <c r="D48" s="831">
        <v>0</v>
      </c>
      <c r="E48" s="831">
        <v>0</v>
      </c>
      <c r="F48" s="833">
        <v>0</v>
      </c>
      <c r="G48" s="833">
        <v>0</v>
      </c>
      <c r="H48" s="836">
        <v>0</v>
      </c>
      <c r="I48" s="836">
        <v>0</v>
      </c>
      <c r="J48" s="836">
        <v>0</v>
      </c>
      <c r="K48" s="833">
        <v>0</v>
      </c>
      <c r="L48" s="837">
        <f t="shared" si="0"/>
        <v>0</v>
      </c>
    </row>
    <row r="49" spans="1:12">
      <c r="A49" s="832" t="s">
        <v>252</v>
      </c>
      <c r="B49" s="831">
        <v>0</v>
      </c>
      <c r="C49" s="831">
        <v>0</v>
      </c>
      <c r="D49" s="831">
        <v>1</v>
      </c>
      <c r="E49" s="831">
        <v>0</v>
      </c>
      <c r="F49" s="833">
        <v>0</v>
      </c>
      <c r="G49" s="833">
        <v>2</v>
      </c>
      <c r="H49" s="836">
        <v>0</v>
      </c>
      <c r="I49" s="836">
        <v>0</v>
      </c>
      <c r="J49" s="836">
        <v>0</v>
      </c>
      <c r="K49" s="833">
        <v>0</v>
      </c>
      <c r="L49" s="837">
        <f t="shared" si="0"/>
        <v>3</v>
      </c>
    </row>
    <row r="50" spans="1:12">
      <c r="A50" s="832" t="s">
        <v>253</v>
      </c>
      <c r="B50" s="831">
        <v>0</v>
      </c>
      <c r="C50" s="831">
        <v>0</v>
      </c>
      <c r="D50" s="831">
        <v>0</v>
      </c>
      <c r="E50" s="831">
        <v>0</v>
      </c>
      <c r="F50" s="833">
        <v>0</v>
      </c>
      <c r="G50" s="833">
        <v>0</v>
      </c>
      <c r="H50" s="836">
        <v>1</v>
      </c>
      <c r="I50" s="836">
        <v>2</v>
      </c>
      <c r="J50" s="836">
        <v>0</v>
      </c>
      <c r="K50" s="833">
        <v>0</v>
      </c>
      <c r="L50" s="837">
        <f t="shared" si="0"/>
        <v>3</v>
      </c>
    </row>
    <row r="51" spans="1:12">
      <c r="A51" s="832" t="s">
        <v>254</v>
      </c>
      <c r="B51" s="831">
        <v>0</v>
      </c>
      <c r="C51" s="831">
        <v>0</v>
      </c>
      <c r="D51" s="831">
        <v>0</v>
      </c>
      <c r="E51" s="831">
        <v>1</v>
      </c>
      <c r="F51" s="833">
        <v>1</v>
      </c>
      <c r="G51" s="833">
        <v>0</v>
      </c>
      <c r="H51" s="836">
        <v>0</v>
      </c>
      <c r="I51" s="836">
        <v>0</v>
      </c>
      <c r="J51" s="836">
        <v>0</v>
      </c>
      <c r="K51" s="833">
        <v>0</v>
      </c>
      <c r="L51" s="837">
        <f t="shared" si="0"/>
        <v>2</v>
      </c>
    </row>
    <row r="52" spans="1:12">
      <c r="A52" s="832" t="s">
        <v>255</v>
      </c>
      <c r="B52" s="831">
        <v>0</v>
      </c>
      <c r="C52" s="831">
        <v>0</v>
      </c>
      <c r="D52" s="831">
        <v>0</v>
      </c>
      <c r="E52" s="831">
        <v>0</v>
      </c>
      <c r="F52" s="833">
        <v>0</v>
      </c>
      <c r="G52" s="833">
        <v>0</v>
      </c>
      <c r="H52" s="836">
        <v>0</v>
      </c>
      <c r="I52" s="836">
        <v>0</v>
      </c>
      <c r="J52" s="836">
        <v>0</v>
      </c>
      <c r="K52" s="833">
        <v>0</v>
      </c>
      <c r="L52" s="837">
        <f t="shared" si="0"/>
        <v>0</v>
      </c>
    </row>
    <row r="53" spans="1:12">
      <c r="A53" s="832" t="s">
        <v>256</v>
      </c>
      <c r="B53" s="831">
        <v>0</v>
      </c>
      <c r="C53" s="831">
        <v>1</v>
      </c>
      <c r="D53" s="831">
        <v>0</v>
      </c>
      <c r="E53" s="831">
        <v>0</v>
      </c>
      <c r="F53" s="833">
        <v>0</v>
      </c>
      <c r="G53" s="833">
        <v>4</v>
      </c>
      <c r="H53" s="836">
        <v>0</v>
      </c>
      <c r="I53" s="836">
        <v>2</v>
      </c>
      <c r="J53" s="836">
        <v>2</v>
      </c>
      <c r="K53" s="833">
        <v>0</v>
      </c>
      <c r="L53" s="837">
        <f t="shared" si="0"/>
        <v>9</v>
      </c>
    </row>
    <row r="54" spans="1:12">
      <c r="A54" s="832" t="s">
        <v>257</v>
      </c>
      <c r="B54" s="831">
        <v>0</v>
      </c>
      <c r="C54" s="831">
        <v>0</v>
      </c>
      <c r="D54" s="831">
        <v>0</v>
      </c>
      <c r="E54" s="831">
        <v>0</v>
      </c>
      <c r="F54" s="833">
        <v>1</v>
      </c>
      <c r="G54" s="833">
        <v>1</v>
      </c>
      <c r="H54" s="836">
        <v>0</v>
      </c>
      <c r="I54" s="836">
        <v>1</v>
      </c>
      <c r="J54" s="836">
        <v>0</v>
      </c>
      <c r="K54" s="833">
        <v>0</v>
      </c>
      <c r="L54" s="837">
        <f t="shared" si="0"/>
        <v>3</v>
      </c>
    </row>
    <row r="55" spans="1:12">
      <c r="A55" s="832" t="s">
        <v>258</v>
      </c>
      <c r="B55" s="831">
        <v>0</v>
      </c>
      <c r="C55" s="831">
        <v>1</v>
      </c>
      <c r="D55" s="831">
        <v>1</v>
      </c>
      <c r="E55" s="831">
        <v>2</v>
      </c>
      <c r="F55" s="833">
        <v>0</v>
      </c>
      <c r="G55" s="833">
        <v>0</v>
      </c>
      <c r="H55" s="836">
        <v>0</v>
      </c>
      <c r="I55" s="836">
        <v>1</v>
      </c>
      <c r="J55" s="836">
        <v>0</v>
      </c>
      <c r="K55" s="833">
        <v>2</v>
      </c>
      <c r="L55" s="837">
        <f t="shared" si="0"/>
        <v>7</v>
      </c>
    </row>
    <row r="56" spans="1:12">
      <c r="A56" s="832" t="s">
        <v>259</v>
      </c>
      <c r="B56" s="831">
        <v>1</v>
      </c>
      <c r="C56" s="831">
        <v>0</v>
      </c>
      <c r="D56" s="831">
        <v>0</v>
      </c>
      <c r="E56" s="831">
        <v>0</v>
      </c>
      <c r="F56" s="833">
        <v>0</v>
      </c>
      <c r="G56" s="833">
        <v>0</v>
      </c>
      <c r="H56" s="836">
        <v>0</v>
      </c>
      <c r="I56" s="836">
        <v>0</v>
      </c>
      <c r="J56" s="836">
        <v>0</v>
      </c>
      <c r="K56" s="833">
        <v>0</v>
      </c>
      <c r="L56" s="837">
        <f t="shared" si="0"/>
        <v>1</v>
      </c>
    </row>
    <row r="57" spans="1:12">
      <c r="A57" s="832" t="s">
        <v>260</v>
      </c>
      <c r="B57" s="831">
        <v>0</v>
      </c>
      <c r="C57" s="831">
        <v>0</v>
      </c>
      <c r="D57" s="831">
        <v>0</v>
      </c>
      <c r="E57" s="831">
        <v>0</v>
      </c>
      <c r="F57" s="833">
        <v>0</v>
      </c>
      <c r="G57" s="833">
        <v>0</v>
      </c>
      <c r="H57" s="836">
        <v>1</v>
      </c>
      <c r="I57" s="836">
        <v>0</v>
      </c>
      <c r="J57" s="836">
        <v>0</v>
      </c>
      <c r="K57" s="833">
        <v>0</v>
      </c>
      <c r="L57" s="837">
        <f t="shared" si="0"/>
        <v>1</v>
      </c>
    </row>
    <row r="58" spans="1:12">
      <c r="A58" s="832" t="s">
        <v>261</v>
      </c>
      <c r="B58" s="831">
        <v>0</v>
      </c>
      <c r="C58" s="831">
        <v>0</v>
      </c>
      <c r="D58" s="831">
        <v>0</v>
      </c>
      <c r="E58" s="831">
        <v>1</v>
      </c>
      <c r="F58" s="833">
        <v>0</v>
      </c>
      <c r="G58" s="833">
        <v>0</v>
      </c>
      <c r="H58" s="836">
        <v>2</v>
      </c>
      <c r="I58" s="836">
        <v>2</v>
      </c>
      <c r="J58" s="836">
        <v>0</v>
      </c>
      <c r="K58" s="833">
        <v>1</v>
      </c>
      <c r="L58" s="837">
        <f t="shared" si="0"/>
        <v>6</v>
      </c>
    </row>
    <row r="59" spans="1:12">
      <c r="A59" s="832" t="s">
        <v>262</v>
      </c>
      <c r="B59" s="831">
        <v>0</v>
      </c>
      <c r="C59" s="831">
        <v>0</v>
      </c>
      <c r="D59" s="831">
        <v>0</v>
      </c>
      <c r="E59" s="831">
        <v>0</v>
      </c>
      <c r="F59" s="833">
        <v>0</v>
      </c>
      <c r="G59" s="833">
        <v>0</v>
      </c>
      <c r="H59" s="836">
        <v>0</v>
      </c>
      <c r="I59" s="836">
        <v>0</v>
      </c>
      <c r="J59" s="836">
        <v>0</v>
      </c>
      <c r="K59" s="833">
        <v>0</v>
      </c>
      <c r="L59" s="837">
        <f t="shared" si="0"/>
        <v>0</v>
      </c>
    </row>
    <row r="60" spans="1:12">
      <c r="A60" s="832" t="s">
        <v>263</v>
      </c>
      <c r="B60" s="831">
        <v>0</v>
      </c>
      <c r="C60" s="831">
        <v>0</v>
      </c>
      <c r="D60" s="831">
        <v>0</v>
      </c>
      <c r="E60" s="831">
        <v>0</v>
      </c>
      <c r="F60" s="833">
        <v>0</v>
      </c>
      <c r="G60" s="833">
        <v>0</v>
      </c>
      <c r="H60" s="836">
        <v>0</v>
      </c>
      <c r="I60" s="836">
        <v>0</v>
      </c>
      <c r="J60" s="836">
        <v>0</v>
      </c>
      <c r="K60" s="833">
        <v>1</v>
      </c>
      <c r="L60" s="837">
        <f t="shared" si="0"/>
        <v>1</v>
      </c>
    </row>
    <row r="61" spans="1:12">
      <c r="A61" s="832" t="s">
        <v>264</v>
      </c>
      <c r="B61" s="831">
        <v>0</v>
      </c>
      <c r="C61" s="831">
        <v>1</v>
      </c>
      <c r="D61" s="831">
        <v>0</v>
      </c>
      <c r="E61" s="831">
        <v>0</v>
      </c>
      <c r="F61" s="833">
        <v>0</v>
      </c>
      <c r="G61" s="833">
        <v>0</v>
      </c>
      <c r="H61" s="836">
        <v>1</v>
      </c>
      <c r="I61" s="836">
        <v>1</v>
      </c>
      <c r="J61" s="836">
        <v>0</v>
      </c>
      <c r="K61" s="833">
        <v>0</v>
      </c>
      <c r="L61" s="837">
        <f t="shared" si="0"/>
        <v>3</v>
      </c>
    </row>
    <row r="62" spans="1:12">
      <c r="A62" s="832" t="s">
        <v>265</v>
      </c>
      <c r="B62" s="831">
        <v>0</v>
      </c>
      <c r="C62" s="831">
        <v>0</v>
      </c>
      <c r="D62" s="831">
        <v>0</v>
      </c>
      <c r="E62" s="831">
        <v>0</v>
      </c>
      <c r="F62" s="833">
        <v>0</v>
      </c>
      <c r="G62" s="833">
        <v>0</v>
      </c>
      <c r="H62" s="836">
        <v>0</v>
      </c>
      <c r="I62" s="836">
        <v>0</v>
      </c>
      <c r="J62" s="836">
        <v>1</v>
      </c>
      <c r="K62" s="833">
        <v>0</v>
      </c>
      <c r="L62" s="837">
        <f t="shared" si="0"/>
        <v>1</v>
      </c>
    </row>
    <row r="63" spans="1:12">
      <c r="A63" s="832" t="s">
        <v>266</v>
      </c>
      <c r="B63" s="831">
        <v>0</v>
      </c>
      <c r="C63" s="831">
        <v>0</v>
      </c>
      <c r="D63" s="831">
        <v>0</v>
      </c>
      <c r="E63" s="831">
        <v>0</v>
      </c>
      <c r="F63" s="833">
        <v>0</v>
      </c>
      <c r="G63" s="833">
        <v>0</v>
      </c>
      <c r="H63" s="836">
        <v>0</v>
      </c>
      <c r="I63" s="836">
        <v>0</v>
      </c>
      <c r="J63" s="836">
        <v>0</v>
      </c>
      <c r="K63" s="833">
        <v>0</v>
      </c>
      <c r="L63" s="837">
        <f t="shared" si="0"/>
        <v>0</v>
      </c>
    </row>
    <row r="64" spans="1:12">
      <c r="A64" s="832" t="s">
        <v>267</v>
      </c>
      <c r="B64" s="831">
        <v>0</v>
      </c>
      <c r="C64" s="831">
        <v>0</v>
      </c>
      <c r="D64" s="831">
        <v>1</v>
      </c>
      <c r="E64" s="831">
        <v>1</v>
      </c>
      <c r="F64" s="833">
        <v>0</v>
      </c>
      <c r="G64" s="833">
        <v>1</v>
      </c>
      <c r="H64" s="836">
        <v>1</v>
      </c>
      <c r="I64" s="836">
        <v>0</v>
      </c>
      <c r="J64" s="836">
        <v>0</v>
      </c>
      <c r="K64" s="833">
        <v>0</v>
      </c>
      <c r="L64" s="837">
        <f t="shared" si="0"/>
        <v>4</v>
      </c>
    </row>
    <row r="65" spans="1:12">
      <c r="A65" s="832" t="s">
        <v>268</v>
      </c>
      <c r="B65" s="831">
        <v>0</v>
      </c>
      <c r="C65" s="831">
        <v>0</v>
      </c>
      <c r="D65" s="831">
        <v>0</v>
      </c>
      <c r="E65" s="831">
        <v>0</v>
      </c>
      <c r="F65" s="833">
        <v>1</v>
      </c>
      <c r="G65" s="833">
        <v>0</v>
      </c>
      <c r="H65" s="836">
        <v>0</v>
      </c>
      <c r="I65" s="836">
        <v>0</v>
      </c>
      <c r="J65" s="836">
        <v>0</v>
      </c>
      <c r="K65" s="833">
        <v>0</v>
      </c>
      <c r="L65" s="837">
        <f t="shared" si="0"/>
        <v>1</v>
      </c>
    </row>
    <row r="66" spans="1:12">
      <c r="A66" s="832" t="s">
        <v>269</v>
      </c>
      <c r="B66" s="831">
        <v>0</v>
      </c>
      <c r="C66" s="831">
        <v>0</v>
      </c>
      <c r="D66" s="831">
        <v>1</v>
      </c>
      <c r="E66" s="831">
        <v>0</v>
      </c>
      <c r="F66" s="833">
        <v>0</v>
      </c>
      <c r="G66" s="833">
        <v>0</v>
      </c>
      <c r="H66" s="836">
        <v>0</v>
      </c>
      <c r="I66" s="836">
        <v>0</v>
      </c>
      <c r="J66" s="836">
        <v>0</v>
      </c>
      <c r="K66" s="833">
        <v>0</v>
      </c>
      <c r="L66" s="837">
        <f t="shared" si="0"/>
        <v>1</v>
      </c>
    </row>
    <row r="67" spans="1:12">
      <c r="A67" s="832" t="s">
        <v>270</v>
      </c>
      <c r="B67" s="831">
        <v>0</v>
      </c>
      <c r="C67" s="831">
        <v>0</v>
      </c>
      <c r="D67" s="831">
        <v>1</v>
      </c>
      <c r="E67" s="831">
        <v>0</v>
      </c>
      <c r="F67" s="833">
        <v>0</v>
      </c>
      <c r="G67" s="833">
        <v>0</v>
      </c>
      <c r="H67" s="836">
        <v>0</v>
      </c>
      <c r="I67" s="836">
        <v>0</v>
      </c>
      <c r="J67" s="836">
        <v>0</v>
      </c>
      <c r="K67" s="833">
        <v>2</v>
      </c>
      <c r="L67" s="837">
        <f t="shared" si="0"/>
        <v>3</v>
      </c>
    </row>
    <row r="68" spans="1:12">
      <c r="A68" s="832" t="s">
        <v>271</v>
      </c>
      <c r="B68" s="831">
        <v>0</v>
      </c>
      <c r="C68" s="831">
        <v>0</v>
      </c>
      <c r="D68" s="831">
        <v>1</v>
      </c>
      <c r="E68" s="831">
        <v>1</v>
      </c>
      <c r="F68" s="833">
        <v>0</v>
      </c>
      <c r="G68" s="833">
        <v>0</v>
      </c>
      <c r="H68" s="836">
        <v>0</v>
      </c>
      <c r="I68" s="836">
        <v>0</v>
      </c>
      <c r="J68" s="836">
        <v>0</v>
      </c>
      <c r="K68" s="833">
        <v>0</v>
      </c>
      <c r="L68" s="837">
        <f t="shared" si="0"/>
        <v>2</v>
      </c>
    </row>
    <row r="69" spans="1:12">
      <c r="A69" s="832" t="s">
        <v>272</v>
      </c>
      <c r="B69" s="831">
        <v>1</v>
      </c>
      <c r="C69" s="831">
        <v>0</v>
      </c>
      <c r="D69" s="831">
        <v>0</v>
      </c>
      <c r="E69" s="831">
        <v>1</v>
      </c>
      <c r="F69" s="833">
        <v>1</v>
      </c>
      <c r="G69" s="833">
        <v>0</v>
      </c>
      <c r="H69" s="836">
        <v>1</v>
      </c>
      <c r="I69" s="836">
        <v>0</v>
      </c>
      <c r="J69" s="836">
        <v>0</v>
      </c>
      <c r="K69" s="833">
        <v>0</v>
      </c>
      <c r="L69" s="837">
        <f t="shared" ref="L69:L72" si="1">SUM(B69:K69)</f>
        <v>4</v>
      </c>
    </row>
    <row r="70" spans="1:12">
      <c r="A70" s="832" t="s">
        <v>273</v>
      </c>
      <c r="B70" s="831">
        <v>1</v>
      </c>
      <c r="C70" s="831">
        <v>0</v>
      </c>
      <c r="D70" s="831">
        <v>0</v>
      </c>
      <c r="E70" s="831">
        <v>1</v>
      </c>
      <c r="F70" s="833">
        <v>2</v>
      </c>
      <c r="G70" s="833">
        <v>1</v>
      </c>
      <c r="H70" s="836">
        <v>0</v>
      </c>
      <c r="I70" s="836">
        <v>0</v>
      </c>
      <c r="J70" s="836">
        <v>1</v>
      </c>
      <c r="K70" s="833">
        <v>1</v>
      </c>
      <c r="L70" s="837">
        <f t="shared" si="1"/>
        <v>7</v>
      </c>
    </row>
    <row r="71" spans="1:12">
      <c r="A71" s="832" t="s">
        <v>274</v>
      </c>
      <c r="B71" s="831">
        <v>0</v>
      </c>
      <c r="C71" s="831">
        <v>0</v>
      </c>
      <c r="D71" s="831">
        <v>0</v>
      </c>
      <c r="E71" s="831">
        <v>0</v>
      </c>
      <c r="F71" s="833">
        <v>0</v>
      </c>
      <c r="G71" s="833">
        <v>0</v>
      </c>
      <c r="H71" s="836">
        <v>0</v>
      </c>
      <c r="I71" s="836">
        <v>1</v>
      </c>
      <c r="J71" s="836">
        <v>0</v>
      </c>
      <c r="K71" s="833">
        <v>0</v>
      </c>
      <c r="L71" s="837">
        <f t="shared" si="1"/>
        <v>1</v>
      </c>
    </row>
    <row r="72" spans="1:12" ht="15.75" thickBot="1">
      <c r="A72" s="846" t="s">
        <v>275</v>
      </c>
      <c r="B72" s="854">
        <v>0</v>
      </c>
      <c r="C72" s="854">
        <v>0</v>
      </c>
      <c r="D72" s="854">
        <v>0</v>
      </c>
      <c r="E72" s="854">
        <v>0</v>
      </c>
      <c r="F72" s="855">
        <v>0</v>
      </c>
      <c r="G72" s="855">
        <v>0</v>
      </c>
      <c r="H72" s="902">
        <v>0</v>
      </c>
      <c r="I72" s="902">
        <v>1</v>
      </c>
      <c r="J72" s="836">
        <v>0</v>
      </c>
      <c r="K72" s="855">
        <v>1</v>
      </c>
      <c r="L72" s="837">
        <f t="shared" si="1"/>
        <v>2</v>
      </c>
    </row>
    <row r="73" spans="1:12" ht="15.75" thickBot="1">
      <c r="A73" s="843" t="s">
        <v>23</v>
      </c>
      <c r="B73" s="856">
        <f>SUM(B4:B72)</f>
        <v>70</v>
      </c>
      <c r="C73" s="856">
        <f t="shared" ref="C73:F73" si="2">SUM(C4:C72)</f>
        <v>102</v>
      </c>
      <c r="D73" s="856">
        <f t="shared" si="2"/>
        <v>143</v>
      </c>
      <c r="E73" s="856">
        <f t="shared" si="2"/>
        <v>190</v>
      </c>
      <c r="F73" s="857">
        <f t="shared" si="2"/>
        <v>162</v>
      </c>
      <c r="G73" s="858">
        <f t="shared" ref="G73:L73" si="3">SUM(G4:G72)</f>
        <v>169</v>
      </c>
      <c r="H73" s="858">
        <f t="shared" si="3"/>
        <v>185</v>
      </c>
      <c r="I73" s="858">
        <f t="shared" si="3"/>
        <v>188</v>
      </c>
      <c r="J73" s="858">
        <f t="shared" si="3"/>
        <v>214</v>
      </c>
      <c r="K73" s="983">
        <f t="shared" si="3"/>
        <v>233</v>
      </c>
      <c r="L73" s="858">
        <f t="shared" si="3"/>
        <v>1656</v>
      </c>
    </row>
  </sheetData>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R67"/>
  <sheetViews>
    <sheetView zoomScaleNormal="100" workbookViewId="0">
      <selection activeCell="AC14" sqref="AC14"/>
    </sheetView>
  </sheetViews>
  <sheetFormatPr defaultRowHeight="15"/>
  <cols>
    <col min="1" max="1" width="15.425781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81" t="s">
        <v>0</v>
      </c>
      <c r="I1" s="526"/>
      <c r="J1" s="526"/>
      <c r="K1" s="526"/>
      <c r="L1" s="526"/>
      <c r="M1" s="526"/>
      <c r="N1" s="526"/>
      <c r="O1" s="526"/>
      <c r="P1" s="526"/>
      <c r="Q1" s="526"/>
    </row>
    <row r="2" spans="1:18">
      <c r="A2" s="1" t="s">
        <v>1</v>
      </c>
      <c r="I2" s="526"/>
      <c r="J2" s="526"/>
      <c r="K2" s="526"/>
      <c r="L2" s="526"/>
      <c r="M2" s="526"/>
      <c r="N2" s="526"/>
      <c r="O2" s="526"/>
      <c r="P2" s="526"/>
      <c r="Q2" s="526"/>
    </row>
    <row r="3" spans="1:18" ht="15.75" thickBot="1">
      <c r="I3" s="526"/>
      <c r="J3" s="526"/>
      <c r="K3" s="526"/>
      <c r="L3" s="526"/>
      <c r="M3" s="526"/>
      <c r="N3" s="526"/>
      <c r="O3" s="526"/>
      <c r="P3" s="526"/>
      <c r="Q3" s="526"/>
    </row>
    <row r="4" spans="1:18" ht="46.5" customHeight="1" thickBot="1">
      <c r="A4" s="197" t="s">
        <v>3</v>
      </c>
      <c r="B4" s="198">
        <v>45627</v>
      </c>
      <c r="C4" s="198">
        <v>45597</v>
      </c>
      <c r="D4" s="198">
        <v>45566</v>
      </c>
      <c r="E4" s="198">
        <v>45536</v>
      </c>
      <c r="F4" s="198">
        <v>45505</v>
      </c>
      <c r="G4" s="198">
        <v>45474</v>
      </c>
      <c r="H4" s="198">
        <v>45444</v>
      </c>
      <c r="I4" s="199">
        <v>45413</v>
      </c>
      <c r="J4" s="198">
        <v>45383</v>
      </c>
      <c r="K4" s="200">
        <v>45352</v>
      </c>
      <c r="L4" s="201">
        <v>45323</v>
      </c>
      <c r="M4" s="201">
        <v>45292</v>
      </c>
      <c r="N4" s="201" t="s">
        <v>5</v>
      </c>
      <c r="O4" s="202" t="s">
        <v>312</v>
      </c>
      <c r="P4" s="203" t="s">
        <v>546</v>
      </c>
      <c r="Q4" s="204" t="s">
        <v>481</v>
      </c>
    </row>
    <row r="5" spans="1:18" ht="15.75" thickBot="1">
      <c r="A5" s="205" t="s">
        <v>313</v>
      </c>
      <c r="B5" s="206"/>
      <c r="C5" s="206"/>
      <c r="D5" s="206"/>
      <c r="E5" s="206"/>
      <c r="F5" s="206"/>
      <c r="G5" s="206"/>
      <c r="H5" s="206"/>
      <c r="I5" s="206"/>
      <c r="J5" s="206"/>
      <c r="K5" s="206"/>
      <c r="L5" s="206"/>
      <c r="M5" s="207"/>
      <c r="N5" s="208"/>
      <c r="O5" s="209"/>
      <c r="P5" s="210"/>
      <c r="Q5" s="211"/>
    </row>
    <row r="6" spans="1:18" ht="15.75" thickBot="1">
      <c r="A6" s="212" t="s">
        <v>314</v>
      </c>
      <c r="B6" s="213"/>
      <c r="C6" s="214"/>
      <c r="D6" s="972">
        <v>215</v>
      </c>
      <c r="E6" s="972">
        <v>170</v>
      </c>
      <c r="F6" s="972">
        <v>174</v>
      </c>
      <c r="G6" s="972">
        <v>140</v>
      </c>
      <c r="H6" s="972">
        <v>194</v>
      </c>
      <c r="I6" s="972">
        <v>176</v>
      </c>
      <c r="J6" s="972">
        <v>189</v>
      </c>
      <c r="K6" s="972">
        <v>112</v>
      </c>
      <c r="L6" s="972">
        <v>109</v>
      </c>
      <c r="M6" s="973">
        <v>127</v>
      </c>
      <c r="N6" s="215">
        <f>SUM(B6:M6)</f>
        <v>1606</v>
      </c>
      <c r="O6" s="216">
        <f>AVERAGE(B6:M6)</f>
        <v>160.6</v>
      </c>
      <c r="P6" s="217">
        <f>(E6/E$9)*100</f>
        <v>44.270833333333329</v>
      </c>
      <c r="Q6" s="217">
        <f>(N6/N$15)*100</f>
        <v>24.348089751364462</v>
      </c>
    </row>
    <row r="7" spans="1:18">
      <c r="A7" s="218" t="s">
        <v>315</v>
      </c>
      <c r="B7" s="219"/>
      <c r="C7" s="220"/>
      <c r="D7" s="974">
        <v>233</v>
      </c>
      <c r="E7" s="974">
        <v>214</v>
      </c>
      <c r="F7" s="974">
        <v>188</v>
      </c>
      <c r="G7" s="974">
        <v>185</v>
      </c>
      <c r="H7" s="974">
        <v>169</v>
      </c>
      <c r="I7" s="974">
        <v>162</v>
      </c>
      <c r="J7" s="974">
        <v>190</v>
      </c>
      <c r="K7" s="974">
        <v>143</v>
      </c>
      <c r="L7" s="974">
        <v>102</v>
      </c>
      <c r="M7" s="975">
        <v>70</v>
      </c>
      <c r="N7" s="221">
        <f>SUM(B7:M7)</f>
        <v>1656</v>
      </c>
      <c r="O7" s="222">
        <f>AVERAGE(B7:M7)</f>
        <v>165.6</v>
      </c>
      <c r="P7" s="217">
        <f>(E7/E$9)*100</f>
        <v>55.729166666666664</v>
      </c>
      <c r="Q7" s="223">
        <f>(N7/N$15)*100</f>
        <v>25.106124924196482</v>
      </c>
    </row>
    <row r="8" spans="1:18" ht="15.75" thickBot="1">
      <c r="A8" s="224" t="s">
        <v>316</v>
      </c>
      <c r="B8" s="225"/>
      <c r="C8" s="226"/>
      <c r="D8" s="976">
        <v>0</v>
      </c>
      <c r="E8" s="976">
        <v>11</v>
      </c>
      <c r="F8" s="976">
        <v>6</v>
      </c>
      <c r="G8" s="976">
        <v>0</v>
      </c>
      <c r="H8" s="976">
        <v>3</v>
      </c>
      <c r="I8" s="976">
        <v>3</v>
      </c>
      <c r="J8" s="976">
        <v>18</v>
      </c>
      <c r="K8" s="976">
        <v>107</v>
      </c>
      <c r="L8" s="976">
        <v>19</v>
      </c>
      <c r="M8" s="977">
        <v>8</v>
      </c>
      <c r="N8" s="227">
        <f>SUM(B8:M8)</f>
        <v>175</v>
      </c>
      <c r="O8" s="228">
        <f>AVERAGE(B8:M8)</f>
        <v>17.5</v>
      </c>
      <c r="P8" s="229"/>
      <c r="Q8" s="223">
        <f>(N8/N$15)*100</f>
        <v>2.6531231049120678</v>
      </c>
    </row>
    <row r="9" spans="1:18" ht="24.75" customHeight="1" thickBot="1">
      <c r="A9" s="230" t="s">
        <v>317</v>
      </c>
      <c r="B9" s="231"/>
      <c r="C9" s="231"/>
      <c r="D9" s="918">
        <f t="shared" ref="D9:N9" si="0">SUM(D6:D7)</f>
        <v>448</v>
      </c>
      <c r="E9" s="918">
        <f t="shared" si="0"/>
        <v>384</v>
      </c>
      <c r="F9" s="918">
        <f t="shared" si="0"/>
        <v>362</v>
      </c>
      <c r="G9" s="918">
        <f t="shared" si="0"/>
        <v>325</v>
      </c>
      <c r="H9" s="918">
        <f t="shared" si="0"/>
        <v>363</v>
      </c>
      <c r="I9" s="918">
        <f t="shared" si="0"/>
        <v>338</v>
      </c>
      <c r="J9" s="918">
        <f t="shared" si="0"/>
        <v>379</v>
      </c>
      <c r="K9" s="918">
        <f t="shared" si="0"/>
        <v>255</v>
      </c>
      <c r="L9" s="918">
        <f t="shared" si="0"/>
        <v>211</v>
      </c>
      <c r="M9" s="918">
        <f t="shared" si="0"/>
        <v>197</v>
      </c>
      <c r="N9" s="232">
        <f t="shared" si="0"/>
        <v>3262</v>
      </c>
      <c r="O9" s="233">
        <f>AVERAGE(B9:M9)</f>
        <v>326.2</v>
      </c>
      <c r="P9" s="234">
        <f>SUM(P6:P7)</f>
        <v>100</v>
      </c>
      <c r="Q9" s="235"/>
    </row>
    <row r="10" spans="1:18" ht="15.75" thickBot="1">
      <c r="A10" s="236" t="s">
        <v>318</v>
      </c>
      <c r="B10" s="237"/>
      <c r="C10" s="237"/>
      <c r="D10" s="852">
        <f t="shared" ref="D10:N10" si="1">SUM(D6:D8)</f>
        <v>448</v>
      </c>
      <c r="E10" s="852">
        <f t="shared" si="1"/>
        <v>395</v>
      </c>
      <c r="F10" s="852">
        <f t="shared" si="1"/>
        <v>368</v>
      </c>
      <c r="G10" s="852">
        <f t="shared" si="1"/>
        <v>325</v>
      </c>
      <c r="H10" s="852">
        <f t="shared" si="1"/>
        <v>366</v>
      </c>
      <c r="I10" s="852">
        <f t="shared" si="1"/>
        <v>341</v>
      </c>
      <c r="J10" s="237">
        <f t="shared" si="1"/>
        <v>397</v>
      </c>
      <c r="K10" s="237">
        <f t="shared" si="1"/>
        <v>362</v>
      </c>
      <c r="L10" s="237">
        <f t="shared" si="1"/>
        <v>230</v>
      </c>
      <c r="M10" s="237">
        <f t="shared" si="1"/>
        <v>205</v>
      </c>
      <c r="N10" s="238">
        <f t="shared" si="1"/>
        <v>3437</v>
      </c>
      <c r="O10" s="239">
        <f>AVERAGE(B10:M10)</f>
        <v>343.7</v>
      </c>
      <c r="P10" s="240"/>
      <c r="Q10" s="223">
        <f>SUM(Q6:Q8)</f>
        <v>52.107337780473017</v>
      </c>
    </row>
    <row r="11" spans="1:18" ht="15.75" thickBot="1">
      <c r="A11" s="241"/>
      <c r="B11" s="242"/>
      <c r="C11" s="242"/>
      <c r="D11" s="242"/>
      <c r="E11" s="916"/>
      <c r="F11" s="242"/>
      <c r="G11" s="242"/>
      <c r="H11" s="242"/>
      <c r="I11" s="242"/>
      <c r="J11" s="242"/>
      <c r="K11" s="242"/>
      <c r="L11" s="242"/>
      <c r="M11" s="243"/>
      <c r="N11" s="244"/>
      <c r="O11" s="245"/>
      <c r="P11" s="246"/>
      <c r="Q11" s="247"/>
    </row>
    <row r="12" spans="1:18" ht="15.75" thickBot="1">
      <c r="A12" s="248" t="s">
        <v>319</v>
      </c>
      <c r="B12" s="249"/>
      <c r="C12" s="206"/>
      <c r="D12" s="206"/>
      <c r="E12" s="917"/>
      <c r="F12" s="206"/>
      <c r="G12" s="206"/>
      <c r="H12" s="206"/>
      <c r="I12" s="206"/>
      <c r="J12" s="206"/>
      <c r="K12" s="206"/>
      <c r="L12" s="206"/>
      <c r="M12" s="207"/>
      <c r="N12" s="250"/>
      <c r="O12" s="251"/>
      <c r="P12" s="252"/>
      <c r="Q12" s="253"/>
    </row>
    <row r="13" spans="1:18" ht="15.75" thickBot="1">
      <c r="A13" s="254" t="s">
        <v>319</v>
      </c>
      <c r="B13" s="255"/>
      <c r="C13" s="256"/>
      <c r="D13" s="978">
        <v>499</v>
      </c>
      <c r="E13" s="904">
        <v>441</v>
      </c>
      <c r="F13" s="904">
        <v>446</v>
      </c>
      <c r="G13" s="256">
        <v>381</v>
      </c>
      <c r="H13" s="256">
        <v>333</v>
      </c>
      <c r="I13" s="853">
        <v>370</v>
      </c>
      <c r="J13" s="256">
        <v>410</v>
      </c>
      <c r="K13" s="256">
        <v>110</v>
      </c>
      <c r="L13" s="256">
        <v>91</v>
      </c>
      <c r="M13" s="257">
        <v>78</v>
      </c>
      <c r="N13" s="258">
        <f>SUM(B13:M13)</f>
        <v>3159</v>
      </c>
      <c r="O13" s="259">
        <f>AVERAGE(B13:M13)</f>
        <v>315.89999999999998</v>
      </c>
      <c r="P13" s="260"/>
      <c r="Q13" s="223">
        <f>(N13/N$15)*100</f>
        <v>47.89266221952699</v>
      </c>
    </row>
    <row r="14" spans="1:18" ht="15.75" thickBot="1">
      <c r="A14" s="241"/>
      <c r="B14" s="242"/>
      <c r="C14" s="242"/>
      <c r="D14" s="242"/>
      <c r="E14" s="916"/>
      <c r="F14" s="242"/>
      <c r="G14" s="242"/>
      <c r="H14" s="242"/>
      <c r="I14" s="242"/>
      <c r="J14" s="242"/>
      <c r="K14" s="242"/>
      <c r="L14" s="242"/>
      <c r="M14" s="243"/>
      <c r="N14" s="261"/>
      <c r="O14" s="262"/>
      <c r="P14" s="263"/>
      <c r="Q14" s="264"/>
    </row>
    <row r="15" spans="1:18" ht="15.75" thickBot="1">
      <c r="A15" s="236" t="s">
        <v>15</v>
      </c>
      <c r="B15" s="265"/>
      <c r="C15" s="265"/>
      <c r="D15" s="905">
        <f t="shared" ref="D15:M15" si="2">D10+D13</f>
        <v>947</v>
      </c>
      <c r="E15" s="905">
        <f t="shared" si="2"/>
        <v>836</v>
      </c>
      <c r="F15" s="905">
        <f t="shared" si="2"/>
        <v>814</v>
      </c>
      <c r="G15" s="265">
        <f t="shared" si="2"/>
        <v>706</v>
      </c>
      <c r="H15" s="265">
        <f t="shared" si="2"/>
        <v>699</v>
      </c>
      <c r="I15" s="265">
        <f t="shared" si="2"/>
        <v>711</v>
      </c>
      <c r="J15" s="265">
        <f t="shared" si="2"/>
        <v>807</v>
      </c>
      <c r="K15" s="265">
        <f t="shared" si="2"/>
        <v>472</v>
      </c>
      <c r="L15" s="265">
        <f t="shared" si="2"/>
        <v>321</v>
      </c>
      <c r="M15" s="265">
        <f t="shared" si="2"/>
        <v>283</v>
      </c>
      <c r="N15" s="265">
        <f t="shared" ref="N15" si="3">N10+N13</f>
        <v>6596</v>
      </c>
      <c r="O15" s="266">
        <f>AVERAGE(B15:M15)</f>
        <v>659.6</v>
      </c>
      <c r="P15" s="240"/>
      <c r="Q15" s="267">
        <f>SUM(Q10:Q13)</f>
        <v>100</v>
      </c>
      <c r="R15" s="12"/>
    </row>
    <row r="16" spans="1:18" ht="15.75" thickBot="1">
      <c r="I16" s="526"/>
      <c r="J16" s="526"/>
      <c r="K16" s="526"/>
      <c r="L16" s="526"/>
      <c r="M16" s="526"/>
      <c r="N16" s="526"/>
      <c r="O16" s="526"/>
      <c r="P16" s="526"/>
      <c r="Q16" s="526"/>
    </row>
    <row r="17" spans="1:17" ht="15.75" thickBot="1">
      <c r="A17" s="1094" t="s">
        <v>528</v>
      </c>
      <c r="B17" s="1095"/>
      <c r="C17" s="1095"/>
      <c r="D17" s="268"/>
      <c r="E17" s="1094" t="s">
        <v>319</v>
      </c>
      <c r="F17" s="1095"/>
      <c r="G17" s="1095"/>
      <c r="I17" s="526"/>
      <c r="J17" s="526"/>
      <c r="K17" s="526"/>
      <c r="L17" s="526"/>
      <c r="M17" s="526"/>
      <c r="N17" s="526"/>
      <c r="O17" s="526"/>
      <c r="P17" s="526"/>
      <c r="Q17" s="526"/>
    </row>
    <row r="18" spans="1:17" ht="15.75" thickBot="1">
      <c r="A18" s="694" t="s">
        <v>2</v>
      </c>
      <c r="B18" s="692" t="s">
        <v>3</v>
      </c>
      <c r="C18" s="269" t="s">
        <v>521</v>
      </c>
      <c r="D18" s="268"/>
      <c r="E18" s="694" t="s">
        <v>2</v>
      </c>
      <c r="F18" s="692" t="s">
        <v>3</v>
      </c>
      <c r="G18" s="269" t="s">
        <v>521</v>
      </c>
      <c r="I18" s="526"/>
      <c r="J18" s="526"/>
      <c r="K18" s="526"/>
      <c r="L18" s="526"/>
      <c r="M18" s="526"/>
      <c r="N18" s="526"/>
      <c r="O18" s="526"/>
      <c r="P18" s="526"/>
      <c r="Q18" s="526"/>
    </row>
    <row r="19" spans="1:17">
      <c r="A19" s="693">
        <v>45292</v>
      </c>
      <c r="B19" s="270">
        <f>M9</f>
        <v>197</v>
      </c>
      <c r="C19" s="271">
        <f>((B19-81)/81)*100</f>
        <v>143.20987654320987</v>
      </c>
      <c r="D19" s="268"/>
      <c r="E19" s="693">
        <v>45292</v>
      </c>
      <c r="F19" s="270">
        <f>M13</f>
        <v>78</v>
      </c>
      <c r="G19" s="271">
        <f>((F19-98)/98)*100</f>
        <v>-20.408163265306122</v>
      </c>
      <c r="I19" s="526"/>
      <c r="J19" s="526"/>
      <c r="K19" s="526"/>
      <c r="L19" s="526"/>
      <c r="M19" s="526"/>
      <c r="N19" s="526"/>
      <c r="O19" s="526"/>
      <c r="P19" s="526"/>
      <c r="Q19" s="526"/>
    </row>
    <row r="20" spans="1:17">
      <c r="A20" s="691">
        <v>45323</v>
      </c>
      <c r="B20" s="773">
        <f>L9</f>
        <v>211</v>
      </c>
      <c r="C20" s="271">
        <f>((B20-B19)/B19)*100</f>
        <v>7.1065989847715745</v>
      </c>
      <c r="D20" s="268"/>
      <c r="E20" s="691">
        <v>45323</v>
      </c>
      <c r="F20" s="773">
        <f>L13</f>
        <v>91</v>
      </c>
      <c r="G20" s="271">
        <f>((F20-F19)/F19)*100</f>
        <v>16.666666666666664</v>
      </c>
      <c r="I20" s="526"/>
      <c r="J20" s="526"/>
      <c r="K20" s="526"/>
      <c r="L20" s="526"/>
      <c r="M20" s="526"/>
      <c r="N20" s="526"/>
      <c r="O20" s="526"/>
      <c r="P20" s="526"/>
      <c r="Q20" s="526"/>
    </row>
    <row r="21" spans="1:17">
      <c r="A21" s="808">
        <v>45352</v>
      </c>
      <c r="B21" s="773">
        <f>K9</f>
        <v>255</v>
      </c>
      <c r="C21" s="809">
        <f t="shared" ref="C21:C30" si="4">((B21-B20)/B20)*100</f>
        <v>20.85308056872038</v>
      </c>
      <c r="D21" s="810"/>
      <c r="E21" s="808">
        <v>45352</v>
      </c>
      <c r="F21" s="773">
        <f>K13</f>
        <v>110</v>
      </c>
      <c r="G21" s="809">
        <f t="shared" ref="G21:G30" si="5">((F21-F20)/F20)*100</f>
        <v>20.87912087912088</v>
      </c>
      <c r="I21" s="526"/>
      <c r="J21" s="526"/>
      <c r="K21" s="526"/>
      <c r="L21" s="526"/>
      <c r="M21" s="526"/>
      <c r="N21" s="526"/>
      <c r="O21" s="526"/>
      <c r="P21" s="526"/>
      <c r="Q21" s="526"/>
    </row>
    <row r="22" spans="1:17">
      <c r="A22" s="808">
        <v>45383</v>
      </c>
      <c r="B22" s="773">
        <f>J9</f>
        <v>379</v>
      </c>
      <c r="C22" s="809">
        <f t="shared" si="4"/>
        <v>48.627450980392155</v>
      </c>
      <c r="D22" s="810"/>
      <c r="E22" s="808">
        <v>45383</v>
      </c>
      <c r="F22" s="773">
        <f>J13</f>
        <v>410</v>
      </c>
      <c r="G22" s="809">
        <f t="shared" si="5"/>
        <v>272.72727272727269</v>
      </c>
      <c r="I22" s="526"/>
      <c r="J22" s="526"/>
      <c r="K22" s="526"/>
      <c r="L22" s="526"/>
      <c r="M22" s="526"/>
      <c r="N22" s="526"/>
      <c r="O22" s="526"/>
      <c r="P22" s="526"/>
      <c r="Q22" s="526"/>
    </row>
    <row r="23" spans="1:17">
      <c r="A23" s="808">
        <v>45413</v>
      </c>
      <c r="B23" s="773">
        <f>I9</f>
        <v>338</v>
      </c>
      <c r="C23" s="809">
        <f t="shared" si="4"/>
        <v>-10.817941952506596</v>
      </c>
      <c r="D23" s="268"/>
      <c r="E23" s="691">
        <v>45413</v>
      </c>
      <c r="F23" s="773">
        <f>I13</f>
        <v>370</v>
      </c>
      <c r="G23" s="809">
        <f t="shared" si="5"/>
        <v>-9.7560975609756095</v>
      </c>
    </row>
    <row r="24" spans="1:17" s="859" customFormat="1">
      <c r="A24" s="883">
        <v>45444</v>
      </c>
      <c r="B24" s="884">
        <f>H9</f>
        <v>363</v>
      </c>
      <c r="C24" s="885">
        <f t="shared" si="4"/>
        <v>7.3964497041420119</v>
      </c>
      <c r="D24" s="886"/>
      <c r="E24" s="883">
        <v>45444</v>
      </c>
      <c r="F24" s="884">
        <f>H13</f>
        <v>333</v>
      </c>
      <c r="G24" s="885">
        <f t="shared" si="5"/>
        <v>-10</v>
      </c>
    </row>
    <row r="25" spans="1:17" s="526" customFormat="1">
      <c r="A25" s="808">
        <v>45474</v>
      </c>
      <c r="B25" s="773">
        <f>G9</f>
        <v>325</v>
      </c>
      <c r="C25" s="809">
        <f t="shared" si="4"/>
        <v>-10.46831955922865</v>
      </c>
      <c r="D25" s="810"/>
      <c r="E25" s="808">
        <v>45474</v>
      </c>
      <c r="F25" s="773">
        <f>G13</f>
        <v>381</v>
      </c>
      <c r="G25" s="809">
        <f t="shared" si="5"/>
        <v>14.414414414414415</v>
      </c>
    </row>
    <row r="26" spans="1:17">
      <c r="A26" s="808">
        <v>45505</v>
      </c>
      <c r="B26" s="773">
        <f>F9</f>
        <v>362</v>
      </c>
      <c r="C26" s="809">
        <f t="shared" si="4"/>
        <v>11.384615384615385</v>
      </c>
      <c r="D26" s="268"/>
      <c r="E26" s="691">
        <v>45505</v>
      </c>
      <c r="F26" s="773">
        <f>F13</f>
        <v>446</v>
      </c>
      <c r="G26" s="809">
        <f t="shared" si="5"/>
        <v>17.060367454068242</v>
      </c>
    </row>
    <row r="27" spans="1:17">
      <c r="A27" s="808">
        <v>45536</v>
      </c>
      <c r="B27" s="773">
        <f>E9</f>
        <v>384</v>
      </c>
      <c r="C27" s="809">
        <f t="shared" si="4"/>
        <v>6.0773480662983426</v>
      </c>
      <c r="D27" s="268"/>
      <c r="E27" s="691">
        <v>45536</v>
      </c>
      <c r="F27" s="773">
        <f>E13</f>
        <v>441</v>
      </c>
      <c r="G27" s="809">
        <f t="shared" si="5"/>
        <v>-1.1210762331838564</v>
      </c>
    </row>
    <row r="28" spans="1:17">
      <c r="A28" s="691">
        <v>45566</v>
      </c>
      <c r="B28" s="773">
        <f>D9</f>
        <v>448</v>
      </c>
      <c r="C28" s="809">
        <f t="shared" si="4"/>
        <v>16.666666666666664</v>
      </c>
      <c r="D28" s="268"/>
      <c r="E28" s="691">
        <v>45566</v>
      </c>
      <c r="F28" s="773">
        <f>D13</f>
        <v>499</v>
      </c>
      <c r="G28" s="809">
        <f t="shared" si="5"/>
        <v>13.151927437641723</v>
      </c>
    </row>
    <row r="29" spans="1:17">
      <c r="A29" s="691">
        <v>45597</v>
      </c>
      <c r="B29" s="683"/>
      <c r="C29" s="682">
        <f t="shared" si="4"/>
        <v>-100</v>
      </c>
      <c r="D29" s="268"/>
      <c r="E29" s="691">
        <v>45597</v>
      </c>
      <c r="F29" s="681"/>
      <c r="G29" s="682">
        <f t="shared" si="5"/>
        <v>-100</v>
      </c>
    </row>
    <row r="30" spans="1:17" ht="15.75" thickBot="1">
      <c r="A30" s="696">
        <v>45627</v>
      </c>
      <c r="B30" s="684"/>
      <c r="C30" s="682" t="e">
        <f t="shared" si="4"/>
        <v>#DIV/0!</v>
      </c>
      <c r="D30" s="268"/>
      <c r="E30" s="696">
        <v>45627</v>
      </c>
      <c r="F30" s="681"/>
      <c r="G30" s="682" t="e">
        <f t="shared" si="5"/>
        <v>#DIV/0!</v>
      </c>
    </row>
    <row r="31" spans="1:17" ht="15.75" thickBot="1">
      <c r="A31" s="698" t="s">
        <v>5</v>
      </c>
      <c r="B31" s="695">
        <f>SUM(B19:B30)</f>
        <v>3262</v>
      </c>
      <c r="C31" s="273"/>
      <c r="D31" s="268"/>
      <c r="E31" s="698" t="s">
        <v>5</v>
      </c>
      <c r="F31" s="695">
        <f>SUM(F19:F30)</f>
        <v>3159</v>
      </c>
      <c r="G31" s="273"/>
    </row>
    <row r="32" spans="1:17" ht="15.75" thickBot="1">
      <c r="A32" s="697" t="s">
        <v>6</v>
      </c>
      <c r="B32" s="272">
        <f>AVERAGE(B19:B30)</f>
        <v>326.2</v>
      </c>
      <c r="C32" s="273"/>
      <c r="D32" s="268"/>
      <c r="E32" s="697" t="s">
        <v>6</v>
      </c>
      <c r="F32" s="272">
        <f>AVERAGE(F19:F30)</f>
        <v>315.89999999999998</v>
      </c>
      <c r="G32" s="273"/>
    </row>
    <row r="33" spans="1:8" ht="17.25" customHeight="1" thickBot="1"/>
    <row r="34" spans="1:8" ht="93" customHeight="1" thickBot="1">
      <c r="A34" s="274"/>
      <c r="B34" s="275" t="s">
        <v>320</v>
      </c>
      <c r="C34" s="276" t="s">
        <v>526</v>
      </c>
      <c r="D34" s="276" t="s">
        <v>467</v>
      </c>
      <c r="E34" s="276" t="s">
        <v>321</v>
      </c>
      <c r="F34" s="276" t="s">
        <v>468</v>
      </c>
      <c r="G34" s="277" t="s">
        <v>322</v>
      </c>
      <c r="H34" s="278" t="s">
        <v>15</v>
      </c>
    </row>
    <row r="35" spans="1:8" ht="15.75" thickBot="1">
      <c r="A35" s="688" t="s">
        <v>315</v>
      </c>
      <c r="B35" s="279"/>
      <c r="C35" s="280"/>
      <c r="D35" s="280"/>
      <c r="E35" s="280"/>
      <c r="F35" s="280"/>
      <c r="G35" s="280"/>
      <c r="H35" s="281"/>
    </row>
    <row r="36" spans="1:8">
      <c r="A36" s="687">
        <v>45292</v>
      </c>
      <c r="B36" s="282">
        <v>11</v>
      </c>
      <c r="C36" s="283">
        <v>1</v>
      </c>
      <c r="D36" s="283">
        <v>34</v>
      </c>
      <c r="E36" s="283">
        <v>6</v>
      </c>
      <c r="F36" s="283">
        <v>9</v>
      </c>
      <c r="G36" s="284">
        <v>9</v>
      </c>
      <c r="H36" s="285">
        <f t="shared" ref="H36" si="6">SUM(B36:G36)</f>
        <v>70</v>
      </c>
    </row>
    <row r="37" spans="1:8">
      <c r="A37" s="686">
        <v>45323</v>
      </c>
      <c r="B37" s="286">
        <v>12</v>
      </c>
      <c r="C37" s="287">
        <v>2</v>
      </c>
      <c r="D37" s="287">
        <v>39</v>
      </c>
      <c r="E37" s="287">
        <v>7</v>
      </c>
      <c r="F37" s="287">
        <v>26</v>
      </c>
      <c r="G37" s="288">
        <v>16</v>
      </c>
      <c r="H37" s="289">
        <f t="shared" ref="H37:H43" si="7">SUM(B37:G37)</f>
        <v>102</v>
      </c>
    </row>
    <row r="38" spans="1:8">
      <c r="A38" s="686">
        <v>45352</v>
      </c>
      <c r="B38" s="286">
        <v>26</v>
      </c>
      <c r="C38" s="287">
        <v>10</v>
      </c>
      <c r="D38" s="287">
        <v>49</v>
      </c>
      <c r="E38" s="287">
        <v>7</v>
      </c>
      <c r="F38" s="287">
        <v>29</v>
      </c>
      <c r="G38" s="288">
        <v>22</v>
      </c>
      <c r="H38" s="289">
        <f t="shared" si="7"/>
        <v>143</v>
      </c>
    </row>
    <row r="39" spans="1:8">
      <c r="A39" s="686">
        <v>45383</v>
      </c>
      <c r="B39" s="286">
        <v>20</v>
      </c>
      <c r="C39" s="287">
        <v>13</v>
      </c>
      <c r="D39" s="287">
        <v>70</v>
      </c>
      <c r="E39" s="287">
        <v>8</v>
      </c>
      <c r="F39" s="287">
        <v>38</v>
      </c>
      <c r="G39" s="288">
        <v>41</v>
      </c>
      <c r="H39" s="289">
        <f t="shared" si="7"/>
        <v>190</v>
      </c>
    </row>
    <row r="40" spans="1:8">
      <c r="A40" s="686">
        <v>45413</v>
      </c>
      <c r="B40" s="286">
        <v>15</v>
      </c>
      <c r="C40" s="287">
        <v>3</v>
      </c>
      <c r="D40" s="287">
        <v>67</v>
      </c>
      <c r="E40" s="287">
        <v>17</v>
      </c>
      <c r="F40" s="287">
        <v>23</v>
      </c>
      <c r="G40" s="288">
        <v>37</v>
      </c>
      <c r="H40" s="289">
        <f t="shared" si="7"/>
        <v>162</v>
      </c>
    </row>
    <row r="41" spans="1:8">
      <c r="A41" s="686">
        <v>45444</v>
      </c>
      <c r="B41" s="286">
        <v>24</v>
      </c>
      <c r="C41" s="287">
        <v>12</v>
      </c>
      <c r="D41" s="287">
        <v>58</v>
      </c>
      <c r="E41" s="287">
        <v>7</v>
      </c>
      <c r="F41" s="287">
        <v>32</v>
      </c>
      <c r="G41" s="288">
        <v>36</v>
      </c>
      <c r="H41" s="289">
        <f t="shared" si="7"/>
        <v>169</v>
      </c>
    </row>
    <row r="42" spans="1:8">
      <c r="A42" s="686">
        <v>45474</v>
      </c>
      <c r="B42" s="286">
        <v>21</v>
      </c>
      <c r="C42" s="287">
        <v>9</v>
      </c>
      <c r="D42" s="287">
        <v>77</v>
      </c>
      <c r="E42" s="287">
        <v>8</v>
      </c>
      <c r="F42" s="287">
        <v>40</v>
      </c>
      <c r="G42" s="288">
        <v>30</v>
      </c>
      <c r="H42" s="289">
        <f t="shared" si="7"/>
        <v>185</v>
      </c>
    </row>
    <row r="43" spans="1:8">
      <c r="A43" s="686">
        <v>45505</v>
      </c>
      <c r="B43" s="286">
        <v>27</v>
      </c>
      <c r="C43" s="287">
        <v>12</v>
      </c>
      <c r="D43" s="287">
        <v>78</v>
      </c>
      <c r="E43" s="287">
        <v>10</v>
      </c>
      <c r="F43" s="287">
        <v>32</v>
      </c>
      <c r="G43" s="288">
        <v>29</v>
      </c>
      <c r="H43" s="289">
        <f t="shared" si="7"/>
        <v>188</v>
      </c>
    </row>
    <row r="44" spans="1:8">
      <c r="A44" s="686">
        <v>45536</v>
      </c>
      <c r="B44" s="286">
        <v>34</v>
      </c>
      <c r="C44" s="287">
        <v>8</v>
      </c>
      <c r="D44" s="287">
        <v>86</v>
      </c>
      <c r="E44" s="287">
        <v>7</v>
      </c>
      <c r="F44" s="287">
        <v>47</v>
      </c>
      <c r="G44" s="288">
        <v>32</v>
      </c>
      <c r="H44" s="289">
        <f>SUM(B44:G44)</f>
        <v>214</v>
      </c>
    </row>
    <row r="45" spans="1:8">
      <c r="A45" s="686">
        <v>45566</v>
      </c>
      <c r="B45" s="286">
        <v>35</v>
      </c>
      <c r="C45" s="287">
        <v>17</v>
      </c>
      <c r="D45" s="287">
        <v>95</v>
      </c>
      <c r="E45" s="287">
        <v>9</v>
      </c>
      <c r="F45" s="287">
        <v>39</v>
      </c>
      <c r="G45" s="288">
        <v>38</v>
      </c>
      <c r="H45" s="289">
        <f>SUM(B45:G45)</f>
        <v>233</v>
      </c>
    </row>
    <row r="46" spans="1:8">
      <c r="A46" s="686">
        <v>45597</v>
      </c>
      <c r="B46" s="286"/>
      <c r="C46" s="287"/>
      <c r="D46" s="287"/>
      <c r="E46" s="287"/>
      <c r="F46" s="287"/>
      <c r="G46" s="288"/>
      <c r="H46" s="289"/>
    </row>
    <row r="47" spans="1:8" ht="15.75" thickBot="1">
      <c r="A47" s="689">
        <v>45627</v>
      </c>
      <c r="B47" s="290"/>
      <c r="C47" s="291"/>
      <c r="D47" s="291"/>
      <c r="E47" s="291"/>
      <c r="F47" s="291"/>
      <c r="G47" s="292"/>
      <c r="H47" s="293"/>
    </row>
    <row r="48" spans="1:8" ht="15.75" thickBot="1">
      <c r="A48" s="690" t="s">
        <v>323</v>
      </c>
      <c r="B48" s="685">
        <f t="shared" ref="B48:F48" si="8">SUM(B36:B47)</f>
        <v>225</v>
      </c>
      <c r="C48" s="294">
        <f t="shared" si="8"/>
        <v>87</v>
      </c>
      <c r="D48" s="294">
        <f t="shared" si="8"/>
        <v>653</v>
      </c>
      <c r="E48" s="294">
        <f t="shared" si="8"/>
        <v>86</v>
      </c>
      <c r="F48" s="294">
        <f t="shared" si="8"/>
        <v>315</v>
      </c>
      <c r="G48" s="294">
        <f>SUM(G36:G47)</f>
        <v>290</v>
      </c>
      <c r="H48" s="295">
        <f>SUM(H36:H47)</f>
        <v>1656</v>
      </c>
    </row>
    <row r="49" spans="1:8" ht="15.75" thickBot="1">
      <c r="A49" s="280"/>
      <c r="B49" s="296"/>
      <c r="C49" s="296"/>
      <c r="D49" s="296"/>
      <c r="E49" s="296"/>
      <c r="F49" s="296"/>
      <c r="G49" s="296"/>
      <c r="H49" s="296"/>
    </row>
    <row r="50" spans="1:8" ht="15.75" thickBot="1">
      <c r="A50" s="688" t="s">
        <v>314</v>
      </c>
      <c r="B50" s="297"/>
      <c r="C50" s="298"/>
      <c r="D50" s="298"/>
      <c r="E50" s="298"/>
      <c r="F50" s="298"/>
      <c r="G50" s="298"/>
      <c r="H50" s="298"/>
    </row>
    <row r="51" spans="1:8">
      <c r="A51" s="687">
        <v>45292</v>
      </c>
      <c r="B51" s="299">
        <v>8</v>
      </c>
      <c r="C51" s="300">
        <v>7</v>
      </c>
      <c r="D51" s="300">
        <v>57</v>
      </c>
      <c r="E51" s="300">
        <v>3</v>
      </c>
      <c r="F51" s="300">
        <v>27</v>
      </c>
      <c r="G51" s="301">
        <v>25</v>
      </c>
      <c r="H51" s="302">
        <f t="shared" ref="H51" si="9">SUM(B51:G51)</f>
        <v>127</v>
      </c>
    </row>
    <row r="52" spans="1:8">
      <c r="A52" s="686">
        <v>45323</v>
      </c>
      <c r="B52" s="303">
        <v>3</v>
      </c>
      <c r="C52" s="304">
        <v>1</v>
      </c>
      <c r="D52" s="304">
        <v>50</v>
      </c>
      <c r="E52" s="304">
        <v>5</v>
      </c>
      <c r="F52" s="304">
        <v>24</v>
      </c>
      <c r="G52" s="305">
        <v>26</v>
      </c>
      <c r="H52" s="306">
        <f t="shared" ref="H52:H57" si="10">SUM(B52:G52)</f>
        <v>109</v>
      </c>
    </row>
    <row r="53" spans="1:8">
      <c r="A53" s="686">
        <v>45352</v>
      </c>
      <c r="B53" s="303">
        <v>4</v>
      </c>
      <c r="C53" s="304">
        <v>5</v>
      </c>
      <c r="D53" s="304">
        <v>48</v>
      </c>
      <c r="E53" s="304">
        <v>4</v>
      </c>
      <c r="F53" s="304">
        <v>34</v>
      </c>
      <c r="G53" s="305">
        <v>17</v>
      </c>
      <c r="H53" s="306">
        <f t="shared" si="10"/>
        <v>112</v>
      </c>
    </row>
    <row r="54" spans="1:8">
      <c r="A54" s="686">
        <v>45383</v>
      </c>
      <c r="B54" s="303">
        <v>11</v>
      </c>
      <c r="C54" s="304">
        <v>18</v>
      </c>
      <c r="D54" s="304">
        <v>77</v>
      </c>
      <c r="E54" s="304">
        <v>8</v>
      </c>
      <c r="F54" s="304">
        <v>35</v>
      </c>
      <c r="G54" s="305">
        <v>40</v>
      </c>
      <c r="H54" s="306">
        <f t="shared" si="10"/>
        <v>189</v>
      </c>
    </row>
    <row r="55" spans="1:8">
      <c r="A55" s="686">
        <v>45413</v>
      </c>
      <c r="B55" s="303">
        <v>13</v>
      </c>
      <c r="C55" s="304">
        <v>16</v>
      </c>
      <c r="D55" s="304">
        <v>67</v>
      </c>
      <c r="E55" s="304">
        <v>3</v>
      </c>
      <c r="F55" s="304">
        <v>36</v>
      </c>
      <c r="G55" s="305">
        <v>41</v>
      </c>
      <c r="H55" s="306">
        <f t="shared" si="10"/>
        <v>176</v>
      </c>
    </row>
    <row r="56" spans="1:8">
      <c r="A56" s="686">
        <v>45444</v>
      </c>
      <c r="B56" s="303">
        <v>13</v>
      </c>
      <c r="C56" s="304">
        <v>23</v>
      </c>
      <c r="D56" s="304">
        <v>72</v>
      </c>
      <c r="E56" s="304">
        <v>5</v>
      </c>
      <c r="F56" s="304">
        <v>39</v>
      </c>
      <c r="G56" s="305">
        <v>42</v>
      </c>
      <c r="H56" s="306">
        <f t="shared" si="10"/>
        <v>194</v>
      </c>
    </row>
    <row r="57" spans="1:8">
      <c r="A57" s="686">
        <v>45474</v>
      </c>
      <c r="B57" s="303">
        <v>9</v>
      </c>
      <c r="C57" s="304">
        <v>14</v>
      </c>
      <c r="D57" s="304">
        <v>62</v>
      </c>
      <c r="E57" s="304">
        <v>2</v>
      </c>
      <c r="F57" s="304">
        <v>22</v>
      </c>
      <c r="G57" s="305">
        <v>31</v>
      </c>
      <c r="H57" s="306">
        <f t="shared" si="10"/>
        <v>140</v>
      </c>
    </row>
    <row r="58" spans="1:8">
      <c r="A58" s="686">
        <v>45505</v>
      </c>
      <c r="B58" s="303">
        <v>17</v>
      </c>
      <c r="C58" s="304">
        <v>13</v>
      </c>
      <c r="D58" s="304">
        <v>84</v>
      </c>
      <c r="E58" s="304">
        <v>7</v>
      </c>
      <c r="F58" s="304">
        <v>36</v>
      </c>
      <c r="G58" s="305">
        <v>17</v>
      </c>
      <c r="H58" s="306">
        <f>SUM(B58:G58)</f>
        <v>174</v>
      </c>
    </row>
    <row r="59" spans="1:8">
      <c r="A59" s="686">
        <v>45536</v>
      </c>
      <c r="B59" s="303">
        <v>8</v>
      </c>
      <c r="C59" s="304">
        <v>14</v>
      </c>
      <c r="D59" s="304">
        <v>87</v>
      </c>
      <c r="E59" s="304">
        <v>1</v>
      </c>
      <c r="F59" s="304">
        <v>26</v>
      </c>
      <c r="G59" s="305">
        <v>34</v>
      </c>
      <c r="H59" s="306">
        <f>SUM(B59:G59)</f>
        <v>170</v>
      </c>
    </row>
    <row r="60" spans="1:8">
      <c r="A60" s="686">
        <v>45566</v>
      </c>
      <c r="B60" s="303">
        <v>9</v>
      </c>
      <c r="C60" s="304">
        <v>11</v>
      </c>
      <c r="D60" s="304">
        <v>84</v>
      </c>
      <c r="E60" s="304">
        <v>4</v>
      </c>
      <c r="F60" s="304">
        <v>56</v>
      </c>
      <c r="G60" s="305">
        <v>51</v>
      </c>
      <c r="H60" s="306">
        <f>SUM(B60:G60)</f>
        <v>215</v>
      </c>
    </row>
    <row r="61" spans="1:8">
      <c r="A61" s="686">
        <v>45597</v>
      </c>
      <c r="B61" s="303"/>
      <c r="C61" s="304"/>
      <c r="D61" s="304"/>
      <c r="E61" s="304"/>
      <c r="F61" s="304"/>
      <c r="G61" s="305"/>
      <c r="H61" s="306"/>
    </row>
    <row r="62" spans="1:8" ht="15.75" thickBot="1">
      <c r="A62" s="689">
        <v>45627</v>
      </c>
      <c r="B62" s="307"/>
      <c r="C62" s="308"/>
      <c r="D62" s="308"/>
      <c r="E62" s="308"/>
      <c r="F62" s="308"/>
      <c r="G62" s="309"/>
      <c r="H62" s="310"/>
    </row>
    <row r="63" spans="1:8" ht="15.75" thickBot="1">
      <c r="A63" s="906" t="s">
        <v>324</v>
      </c>
      <c r="B63" s="311">
        <f t="shared" ref="B63:G63" si="11">SUM(B51:B62)</f>
        <v>95</v>
      </c>
      <c r="C63" s="311">
        <f t="shared" si="11"/>
        <v>122</v>
      </c>
      <c r="D63" s="311">
        <f t="shared" si="11"/>
        <v>688</v>
      </c>
      <c r="E63" s="311">
        <f t="shared" si="11"/>
        <v>42</v>
      </c>
      <c r="F63" s="311">
        <f t="shared" si="11"/>
        <v>335</v>
      </c>
      <c r="G63" s="312">
        <f t="shared" si="11"/>
        <v>324</v>
      </c>
      <c r="H63" s="313">
        <f>SUM(H51:H62)</f>
        <v>1606</v>
      </c>
    </row>
    <row r="64" spans="1:8" ht="15.75" thickBot="1">
      <c r="A64" s="314"/>
      <c r="B64" s="314"/>
      <c r="C64" s="314"/>
      <c r="D64" s="314"/>
      <c r="E64" s="314"/>
      <c r="F64" s="314"/>
      <c r="G64" s="314"/>
      <c r="H64" s="314"/>
    </row>
    <row r="65" spans="1:8" ht="15.75" thickBot="1">
      <c r="A65" s="315" t="s">
        <v>15</v>
      </c>
      <c r="B65" s="316">
        <f t="shared" ref="B65:G65" si="12">B48+B63</f>
        <v>320</v>
      </c>
      <c r="C65" s="316">
        <f t="shared" si="12"/>
        <v>209</v>
      </c>
      <c r="D65" s="316">
        <f t="shared" si="12"/>
        <v>1341</v>
      </c>
      <c r="E65" s="316">
        <f t="shared" si="12"/>
        <v>128</v>
      </c>
      <c r="F65" s="316">
        <f t="shared" si="12"/>
        <v>650</v>
      </c>
      <c r="G65" s="316">
        <f t="shared" si="12"/>
        <v>614</v>
      </c>
      <c r="H65" s="317">
        <f>H48+H63</f>
        <v>3262</v>
      </c>
    </row>
    <row r="67" spans="1:8" ht="90" customHeight="1">
      <c r="A67" s="1096" t="s">
        <v>527</v>
      </c>
      <c r="B67" s="1096"/>
      <c r="C67" s="1096"/>
      <c r="D67" s="1096"/>
      <c r="E67" s="1096"/>
      <c r="F67" s="1096"/>
      <c r="G67" s="1096"/>
      <c r="H67" s="1096"/>
    </row>
  </sheetData>
  <mergeCells count="3">
    <mergeCell ref="A17:C17"/>
    <mergeCell ref="E17:G17"/>
    <mergeCell ref="A67:H67"/>
  </mergeCells>
  <pageMargins left="0.511811024" right="0.511811024" top="0.78740157500000008" bottom="0.78740157500000008" header="0.31496062000000008" footer="0.31496062000000008"/>
  <pageSetup paperSize="9" fitToWidth="0" fitToHeight="0" orientation="portrait" r:id="rId1"/>
  <ignoredErrors>
    <ignoredError sqref="H36:H45 H51:H60 D9:L9" formulaRange="1"/>
    <ignoredError sqref="N9:O9" formula="1"/>
    <ignoredError sqref="M9" formula="1" formulaRange="1"/>
    <ignoredError sqref="C21:C27 G21:G30 C29:C30" evalError="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BC546"/>
  <sheetViews>
    <sheetView zoomScaleNormal="100" workbookViewId="0">
      <selection activeCell="R21" sqref="R21"/>
    </sheetView>
  </sheetViews>
  <sheetFormatPr defaultRowHeight="15"/>
  <cols>
    <col min="1" max="1" width="22.7109375" customWidth="1"/>
    <col min="2" max="2" width="9.85546875" customWidth="1"/>
    <col min="3" max="3" width="9" style="80" customWidth="1"/>
    <col min="4" max="4" width="10.5703125" style="80" bestFit="1" customWidth="1"/>
    <col min="5" max="5" width="11.7109375" bestFit="1" customWidth="1"/>
    <col min="6" max="6" width="9.7109375" style="71" bestFit="1" customWidth="1"/>
    <col min="7" max="8" width="9.140625" style="71" bestFit="1" customWidth="1"/>
    <col min="9" max="9" width="9.140625" style="76" bestFit="1" customWidth="1"/>
    <col min="10" max="10" width="9.140625" style="71" bestFit="1" customWidth="1"/>
    <col min="11" max="11" width="9.42578125" style="71" bestFit="1" customWidth="1"/>
    <col min="12" max="12" width="11.28515625" style="71" bestFit="1" customWidth="1"/>
    <col min="13" max="13" width="10" style="116" bestFit="1" customWidth="1"/>
    <col min="14" max="14" width="6.5703125" style="318" bestFit="1" customWidth="1"/>
    <col min="15" max="15" width="12.140625" style="80" customWidth="1"/>
    <col min="16" max="16" width="6" style="80" bestFit="1" customWidth="1"/>
    <col min="17" max="17" width="5.42578125" style="80"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140625" bestFit="1"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71" bestFit="1" customWidth="1"/>
    <col min="33" max="33" width="6.7109375" style="71"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120" bestFit="1" customWidth="1"/>
    <col min="55" max="55" width="9.140625" customWidth="1"/>
  </cols>
  <sheetData>
    <row r="1" spans="1:3">
      <c r="A1" s="81" t="s">
        <v>0</v>
      </c>
    </row>
    <row r="2" spans="1:3">
      <c r="A2" s="1" t="s">
        <v>1</v>
      </c>
    </row>
    <row r="3" spans="1:3" ht="15.75" thickBot="1"/>
    <row r="4" spans="1:3" ht="15.75" thickBot="1">
      <c r="A4" s="1098" t="s">
        <v>325</v>
      </c>
      <c r="B4" s="1099"/>
      <c r="C4" s="1098"/>
    </row>
    <row r="5" spans="1:3" ht="15.75" thickBot="1">
      <c r="A5" s="741" t="s">
        <v>2</v>
      </c>
      <c r="B5" s="739" t="s">
        <v>209</v>
      </c>
      <c r="C5" s="591" t="s">
        <v>210</v>
      </c>
    </row>
    <row r="6" spans="1:3">
      <c r="A6" s="740">
        <v>45292</v>
      </c>
      <c r="B6" s="319">
        <v>564</v>
      </c>
      <c r="C6" s="699">
        <f>((B6-441)/441)*100</f>
        <v>27.89115646258503</v>
      </c>
    </row>
    <row r="7" spans="1:3">
      <c r="A7" s="738">
        <v>45323</v>
      </c>
      <c r="B7" s="320">
        <v>688</v>
      </c>
      <c r="C7" s="771">
        <f t="shared" ref="C7:C12" si="0">((B7-B6)/B6)*100</f>
        <v>21.98581560283688</v>
      </c>
    </row>
    <row r="8" spans="1:3">
      <c r="A8" s="738">
        <v>45352</v>
      </c>
      <c r="B8" s="320">
        <v>634</v>
      </c>
      <c r="C8" s="771">
        <f t="shared" si="0"/>
        <v>-7.8488372093023253</v>
      </c>
    </row>
    <row r="9" spans="1:3">
      <c r="A9" s="738">
        <v>45383</v>
      </c>
      <c r="B9" s="320">
        <v>882</v>
      </c>
      <c r="C9" s="771">
        <f t="shared" si="0"/>
        <v>39.116719242902207</v>
      </c>
    </row>
    <row r="10" spans="1:3">
      <c r="A10" s="738">
        <v>45413</v>
      </c>
      <c r="B10" s="320">
        <v>556</v>
      </c>
      <c r="C10" s="771">
        <f t="shared" si="0"/>
        <v>-36.961451247165535</v>
      </c>
    </row>
    <row r="11" spans="1:3">
      <c r="A11" s="738">
        <v>45444</v>
      </c>
      <c r="B11" s="320">
        <v>604</v>
      </c>
      <c r="C11" s="771">
        <f t="shared" si="0"/>
        <v>8.6330935251798557</v>
      </c>
    </row>
    <row r="12" spans="1:3">
      <c r="A12" s="738">
        <v>45474</v>
      </c>
      <c r="B12" s="320">
        <v>600</v>
      </c>
      <c r="C12" s="771">
        <f t="shared" si="0"/>
        <v>-0.66225165562913912</v>
      </c>
    </row>
    <row r="13" spans="1:3">
      <c r="A13" s="738">
        <v>45505</v>
      </c>
      <c r="B13" s="320">
        <v>652</v>
      </c>
      <c r="C13" s="771">
        <f>((B13-B12)/B12)*100</f>
        <v>8.6666666666666679</v>
      </c>
    </row>
    <row r="14" spans="1:3">
      <c r="A14" s="738">
        <v>45536</v>
      </c>
      <c r="B14" s="320">
        <v>736</v>
      </c>
      <c r="C14" s="771">
        <f>((B14-B13)/B13)*100</f>
        <v>12.883435582822086</v>
      </c>
    </row>
    <row r="15" spans="1:3">
      <c r="A15" s="738">
        <v>45566</v>
      </c>
      <c r="B15" s="320">
        <v>612</v>
      </c>
      <c r="C15" s="771">
        <f>((B15-B14)/B14)*100</f>
        <v>-16.847826086956523</v>
      </c>
    </row>
    <row r="16" spans="1:3">
      <c r="A16" s="738">
        <v>45597</v>
      </c>
      <c r="B16" s="321"/>
      <c r="C16" s="700"/>
    </row>
    <row r="17" spans="1:41" ht="15.75" thickBot="1">
      <c r="A17" s="743">
        <v>45627</v>
      </c>
      <c r="B17" s="322"/>
      <c r="C17" s="701"/>
    </row>
    <row r="18" spans="1:41" ht="15.75" thickBot="1">
      <c r="A18" s="745" t="s">
        <v>5</v>
      </c>
      <c r="B18" s="742">
        <f>SUM(B6:B17)</f>
        <v>6528</v>
      </c>
      <c r="C18"/>
    </row>
    <row r="19" spans="1:41" ht="15.75" thickBot="1">
      <c r="A19" s="744" t="s">
        <v>6</v>
      </c>
      <c r="B19" s="323">
        <f>AVERAGE(B6:B17)</f>
        <v>652.79999999999995</v>
      </c>
      <c r="C19"/>
    </row>
    <row r="20" spans="1:41" ht="15.75" thickBot="1">
      <c r="A20" s="80"/>
      <c r="B20" s="80"/>
      <c r="E20" s="80"/>
      <c r="F20" s="80"/>
      <c r="G20" s="80"/>
      <c r="H20" s="80"/>
      <c r="I20" s="80"/>
      <c r="J20" s="80"/>
      <c r="K20" s="80"/>
      <c r="L20" s="80"/>
      <c r="M20" s="80"/>
      <c r="N20" s="80"/>
    </row>
    <row r="21" spans="1:41" customFormat="1" ht="24.95" customHeight="1" thickBot="1">
      <c r="A21" s="324" t="s">
        <v>326</v>
      </c>
      <c r="B21" s="325">
        <v>45627</v>
      </c>
      <c r="C21" s="325">
        <v>45597</v>
      </c>
      <c r="D21" s="325">
        <v>45566</v>
      </c>
      <c r="E21" s="325">
        <v>45536</v>
      </c>
      <c r="F21" s="325">
        <v>45505</v>
      </c>
      <c r="G21" s="325">
        <v>45474</v>
      </c>
      <c r="H21" s="325">
        <v>45444</v>
      </c>
      <c r="I21" s="325">
        <v>45413</v>
      </c>
      <c r="J21" s="325">
        <v>45383</v>
      </c>
      <c r="K21" s="325">
        <v>45352</v>
      </c>
      <c r="L21" s="325">
        <v>45323</v>
      </c>
      <c r="M21" s="325">
        <v>45292</v>
      </c>
      <c r="N21" s="325" t="s">
        <v>5</v>
      </c>
      <c r="O21" s="326" t="s">
        <v>6</v>
      </c>
      <c r="P21" s="327" t="s">
        <v>8</v>
      </c>
      <c r="Q21" s="328"/>
      <c r="S21" s="1099" t="s">
        <v>327</v>
      </c>
      <c r="T21" s="1099"/>
      <c r="U21" s="1099"/>
      <c r="V21" s="1099"/>
      <c r="W21" s="1099"/>
      <c r="X21" s="1099"/>
      <c r="Y21" s="1099"/>
      <c r="Z21" s="1099"/>
      <c r="AA21" s="1099"/>
      <c r="AB21" s="1099"/>
      <c r="AC21" s="1099"/>
      <c r="AD21" s="1099"/>
      <c r="AE21" s="1099"/>
      <c r="AF21" s="1099"/>
      <c r="AG21" s="1099"/>
      <c r="AH21" s="329">
        <v>12</v>
      </c>
      <c r="AI21" s="329">
        <v>7</v>
      </c>
      <c r="AJ21" s="329">
        <v>11</v>
      </c>
      <c r="AK21" s="329">
        <v>7</v>
      </c>
      <c r="AL21" s="329">
        <v>2</v>
      </c>
      <c r="AM21" s="329">
        <v>10</v>
      </c>
      <c r="AN21" s="329">
        <v>7</v>
      </c>
      <c r="AO21" s="120"/>
    </row>
    <row r="22" spans="1:41" customFormat="1" ht="34.5" customHeight="1" thickBot="1">
      <c r="A22" s="330" t="s">
        <v>328</v>
      </c>
      <c r="B22" s="331"/>
      <c r="C22" s="332"/>
      <c r="D22" s="332">
        <v>1</v>
      </c>
      <c r="E22" s="332">
        <v>1</v>
      </c>
      <c r="F22" s="332">
        <v>1</v>
      </c>
      <c r="G22" s="332">
        <v>2</v>
      </c>
      <c r="H22" s="332">
        <v>3</v>
      </c>
      <c r="I22" s="332">
        <v>4</v>
      </c>
      <c r="J22" s="333">
        <v>2</v>
      </c>
      <c r="K22" s="334">
        <v>0</v>
      </c>
      <c r="L22" s="333">
        <v>2</v>
      </c>
      <c r="M22" s="335">
        <v>2</v>
      </c>
      <c r="N22" s="336">
        <f>SUM(B22:M22)</f>
        <v>18</v>
      </c>
      <c r="O22" s="337">
        <f>AVERAGE(B22:M22)</f>
        <v>1.8</v>
      </c>
      <c r="P22" s="338">
        <f>(N22/N100)*100</f>
        <v>0.27573529411764708</v>
      </c>
      <c r="Q22" s="339"/>
      <c r="R22" s="174"/>
      <c r="S22" s="340"/>
      <c r="T22" s="341">
        <v>45627</v>
      </c>
      <c r="U22" s="341">
        <v>45597</v>
      </c>
      <c r="V22" s="341">
        <v>45566</v>
      </c>
      <c r="W22" s="341">
        <v>45536</v>
      </c>
      <c r="X22" s="341">
        <v>45505</v>
      </c>
      <c r="Y22" s="341">
        <v>45474</v>
      </c>
      <c r="Z22" s="341">
        <v>45444</v>
      </c>
      <c r="AA22" s="341">
        <v>45413</v>
      </c>
      <c r="AB22" s="341">
        <v>45383</v>
      </c>
      <c r="AC22" s="341">
        <v>45352</v>
      </c>
      <c r="AD22" s="341">
        <v>45323</v>
      </c>
      <c r="AE22" s="342">
        <v>45292</v>
      </c>
      <c r="AF22" s="702" t="s">
        <v>5</v>
      </c>
      <c r="AG22" s="703" t="s">
        <v>6</v>
      </c>
      <c r="AH22" s="329">
        <v>84</v>
      </c>
      <c r="AI22" s="329">
        <v>49</v>
      </c>
      <c r="AJ22" s="329">
        <v>90</v>
      </c>
      <c r="AK22" s="329">
        <v>117</v>
      </c>
      <c r="AL22" s="329">
        <v>58</v>
      </c>
      <c r="AM22" s="329">
        <v>49</v>
      </c>
      <c r="AN22" s="329">
        <v>22</v>
      </c>
      <c r="AO22" s="120"/>
    </row>
    <row r="23" spans="1:41" customFormat="1" ht="24.95" customHeight="1" thickBot="1">
      <c r="A23" s="343" t="s">
        <v>329</v>
      </c>
      <c r="B23" s="331"/>
      <c r="C23" s="332"/>
      <c r="D23" s="332">
        <v>0</v>
      </c>
      <c r="E23" s="332">
        <v>0</v>
      </c>
      <c r="F23" s="332">
        <v>0</v>
      </c>
      <c r="G23" s="332">
        <v>0</v>
      </c>
      <c r="H23" s="332">
        <v>0</v>
      </c>
      <c r="I23" s="332">
        <v>0</v>
      </c>
      <c r="J23" s="344">
        <v>0</v>
      </c>
      <c r="K23" s="345">
        <v>0</v>
      </c>
      <c r="L23" s="344">
        <v>0</v>
      </c>
      <c r="M23" s="335">
        <v>0</v>
      </c>
      <c r="N23" s="336">
        <f t="shared" ref="N23:N53" si="1">SUM(B23:M23)</f>
        <v>0</v>
      </c>
      <c r="O23" s="337">
        <f t="shared" ref="O23:O53" si="2">AVERAGE(B23:M23)</f>
        <v>0</v>
      </c>
      <c r="P23" s="338">
        <f>(N23/N100)*100</f>
        <v>0</v>
      </c>
      <c r="Q23" s="339"/>
      <c r="R23" s="174"/>
      <c r="S23" s="1100" t="s">
        <v>330</v>
      </c>
      <c r="T23" s="1100"/>
      <c r="U23" s="1100"/>
      <c r="V23" s="1100"/>
      <c r="W23" s="1100"/>
      <c r="X23" s="1100"/>
      <c r="Y23" s="1100"/>
      <c r="Z23" s="1100"/>
      <c r="AA23" s="1100"/>
      <c r="AB23" s="1100"/>
      <c r="AC23" s="1100"/>
      <c r="AD23" s="1100"/>
      <c r="AE23" s="1100"/>
      <c r="AF23" s="704"/>
      <c r="AG23" s="705"/>
      <c r="AH23" s="120"/>
      <c r="AI23" s="120"/>
      <c r="AJ23" s="120"/>
      <c r="AK23" s="120"/>
      <c r="AL23" s="120"/>
      <c r="AM23" s="120"/>
      <c r="AN23" s="120"/>
      <c r="AO23" s="120"/>
    </row>
    <row r="24" spans="1:41" customFormat="1" ht="24.95" customHeight="1" thickBot="1">
      <c r="A24" s="343" t="s">
        <v>212</v>
      </c>
      <c r="B24" s="347"/>
      <c r="C24" s="348"/>
      <c r="D24" s="348">
        <v>4</v>
      </c>
      <c r="E24" s="348">
        <v>6</v>
      </c>
      <c r="F24" s="348">
        <v>1</v>
      </c>
      <c r="G24" s="332">
        <v>5</v>
      </c>
      <c r="H24" s="348">
        <v>2</v>
      </c>
      <c r="I24" s="348">
        <v>6</v>
      </c>
      <c r="J24" s="344">
        <v>9</v>
      </c>
      <c r="K24" s="349">
        <v>2</v>
      </c>
      <c r="L24" s="344">
        <v>17</v>
      </c>
      <c r="M24" s="350">
        <v>5</v>
      </c>
      <c r="N24" s="351">
        <f t="shared" si="1"/>
        <v>57</v>
      </c>
      <c r="O24" s="352">
        <f t="shared" si="2"/>
        <v>5.7</v>
      </c>
      <c r="P24" s="353">
        <f t="shared" ref="P24:P55" si="3">(N24/$N$100)*100</f>
        <v>0.87316176470588236</v>
      </c>
      <c r="Q24" s="339"/>
      <c r="R24" s="174"/>
      <c r="S24" s="354" t="s">
        <v>5</v>
      </c>
      <c r="T24" s="355"/>
      <c r="U24" s="355"/>
      <c r="V24" s="355">
        <v>612</v>
      </c>
      <c r="W24" s="355">
        <v>736</v>
      </c>
      <c r="X24" s="355">
        <v>652</v>
      </c>
      <c r="Y24" s="355">
        <v>600</v>
      </c>
      <c r="Z24" s="355">
        <v>604</v>
      </c>
      <c r="AA24" s="355">
        <v>556</v>
      </c>
      <c r="AB24" s="355">
        <v>882</v>
      </c>
      <c r="AC24" s="355">
        <v>634</v>
      </c>
      <c r="AD24" s="355">
        <v>688</v>
      </c>
      <c r="AE24" s="356">
        <v>564</v>
      </c>
      <c r="AF24" s="706">
        <f>SUM(T24:AE24)</f>
        <v>6528</v>
      </c>
      <c r="AG24" s="707">
        <f>AVERAGE(T24:AE24)</f>
        <v>652.79999999999995</v>
      </c>
      <c r="AH24" s="120"/>
      <c r="AI24" s="120"/>
      <c r="AJ24" s="120"/>
      <c r="AK24" s="120"/>
      <c r="AL24" s="120"/>
      <c r="AM24" s="120"/>
      <c r="AN24" s="120"/>
      <c r="AO24" s="120"/>
    </row>
    <row r="25" spans="1:41" customFormat="1" ht="24.95" customHeight="1">
      <c r="A25" s="343" t="s">
        <v>331</v>
      </c>
      <c r="B25" s="347"/>
      <c r="C25" s="348"/>
      <c r="D25" s="348">
        <v>53</v>
      </c>
      <c r="E25" s="348">
        <v>52</v>
      </c>
      <c r="F25" s="348">
        <v>32</v>
      </c>
      <c r="G25" s="332">
        <v>39</v>
      </c>
      <c r="H25" s="348">
        <v>41</v>
      </c>
      <c r="I25" s="348">
        <v>42</v>
      </c>
      <c r="J25" s="344">
        <v>50</v>
      </c>
      <c r="K25" s="349">
        <v>42</v>
      </c>
      <c r="L25" s="344">
        <v>39</v>
      </c>
      <c r="M25" s="350">
        <v>37</v>
      </c>
      <c r="N25" s="351">
        <f t="shared" si="1"/>
        <v>427</v>
      </c>
      <c r="O25" s="352">
        <f t="shared" si="2"/>
        <v>42.7</v>
      </c>
      <c r="P25" s="353">
        <f>(N25/$N$100)*100</f>
        <v>6.5410539215686274</v>
      </c>
      <c r="Q25" s="339"/>
      <c r="R25" s="174"/>
      <c r="S25" s="357"/>
      <c r="T25" s="358"/>
      <c r="U25" s="358"/>
      <c r="V25" s="358"/>
      <c r="W25" s="358"/>
      <c r="X25" s="358"/>
      <c r="Y25" s="359"/>
      <c r="Z25" s="360"/>
      <c r="AA25" s="358"/>
      <c r="AB25" s="358"/>
      <c r="AC25" s="358"/>
      <c r="AD25" s="358" t="s">
        <v>486</v>
      </c>
      <c r="AE25" s="359"/>
      <c r="AF25" s="708"/>
      <c r="AG25" s="709"/>
      <c r="AH25" s="361"/>
      <c r="AI25" s="120"/>
      <c r="AJ25" s="120"/>
      <c r="AK25" s="120"/>
      <c r="AL25" s="120"/>
      <c r="AM25" s="120"/>
      <c r="AN25" s="120"/>
      <c r="AO25" s="120"/>
    </row>
    <row r="26" spans="1:41" customFormat="1" ht="24.95" customHeight="1" thickBot="1">
      <c r="A26" s="343" t="s">
        <v>332</v>
      </c>
      <c r="B26" s="347"/>
      <c r="C26" s="348"/>
      <c r="D26" s="348">
        <v>7</v>
      </c>
      <c r="E26" s="348">
        <v>13</v>
      </c>
      <c r="F26" s="348">
        <v>8</v>
      </c>
      <c r="G26" s="332">
        <v>4</v>
      </c>
      <c r="H26" s="348">
        <v>0</v>
      </c>
      <c r="I26" s="348">
        <v>7</v>
      </c>
      <c r="J26" s="344">
        <v>20</v>
      </c>
      <c r="K26" s="349">
        <v>10</v>
      </c>
      <c r="L26" s="344">
        <v>6</v>
      </c>
      <c r="M26" s="350">
        <v>9</v>
      </c>
      <c r="N26" s="351">
        <f t="shared" si="1"/>
        <v>84</v>
      </c>
      <c r="O26" s="352">
        <f t="shared" si="2"/>
        <v>8.4</v>
      </c>
      <c r="P26" s="353">
        <f t="shared" si="3"/>
        <v>1.2867647058823528</v>
      </c>
      <c r="Q26" s="339"/>
      <c r="R26" s="174"/>
      <c r="S26" s="1101" t="s">
        <v>333</v>
      </c>
      <c r="T26" s="1101"/>
      <c r="U26" s="1101"/>
      <c r="V26" s="1101"/>
      <c r="W26" s="1101"/>
      <c r="X26" s="1101"/>
      <c r="Y26" s="1101"/>
      <c r="Z26" s="1101"/>
      <c r="AA26" s="1101"/>
      <c r="AB26" s="1101"/>
      <c r="AC26" s="1101"/>
      <c r="AD26" s="1101"/>
      <c r="AE26" s="1101"/>
      <c r="AF26" s="710"/>
      <c r="AG26" s="711"/>
      <c r="AH26" s="361"/>
      <c r="AI26" s="120"/>
      <c r="AJ26" s="120"/>
      <c r="AK26" s="120"/>
      <c r="AL26" s="120"/>
      <c r="AM26" s="120"/>
      <c r="AN26" s="120"/>
      <c r="AO26" s="120"/>
    </row>
    <row r="27" spans="1:41" customFormat="1" ht="24.95" customHeight="1" thickBot="1">
      <c r="A27" s="343" t="s">
        <v>334</v>
      </c>
      <c r="B27" s="347"/>
      <c r="C27" s="348"/>
      <c r="D27" s="348">
        <v>18</v>
      </c>
      <c r="E27" s="348">
        <v>23</v>
      </c>
      <c r="F27" s="348">
        <v>30</v>
      </c>
      <c r="G27" s="332">
        <v>25</v>
      </c>
      <c r="H27" s="348">
        <v>17</v>
      </c>
      <c r="I27" s="348">
        <v>11</v>
      </c>
      <c r="J27" s="344">
        <v>17</v>
      </c>
      <c r="K27" s="349">
        <v>13</v>
      </c>
      <c r="L27" s="344">
        <v>10</v>
      </c>
      <c r="M27" s="350">
        <v>18</v>
      </c>
      <c r="N27" s="351">
        <f t="shared" si="1"/>
        <v>182</v>
      </c>
      <c r="O27" s="352">
        <f t="shared" si="2"/>
        <v>18.2</v>
      </c>
      <c r="P27" s="353">
        <f t="shared" si="3"/>
        <v>2.7879901960784315</v>
      </c>
      <c r="Q27" s="339"/>
      <c r="R27" s="174"/>
      <c r="S27" s="362" t="s">
        <v>335</v>
      </c>
      <c r="T27" s="363">
        <f t="shared" ref="T27:AC27" si="4">SUM(T28:T29)</f>
        <v>0</v>
      </c>
      <c r="U27" s="364">
        <f t="shared" si="4"/>
        <v>0</v>
      </c>
      <c r="V27" s="364">
        <f t="shared" si="4"/>
        <v>612</v>
      </c>
      <c r="W27" s="364">
        <f t="shared" si="4"/>
        <v>647</v>
      </c>
      <c r="X27" s="364">
        <f t="shared" si="4"/>
        <v>615</v>
      </c>
      <c r="Y27" s="364">
        <f t="shared" si="4"/>
        <v>612</v>
      </c>
      <c r="Z27" s="364">
        <f t="shared" si="4"/>
        <v>532</v>
      </c>
      <c r="AA27" s="364">
        <f t="shared" si="4"/>
        <v>623</v>
      </c>
      <c r="AB27" s="364">
        <f t="shared" si="4"/>
        <v>799</v>
      </c>
      <c r="AC27" s="364">
        <f t="shared" si="4"/>
        <v>589</v>
      </c>
      <c r="AD27" s="364">
        <f>SUM(AD28:AD29)</f>
        <v>588</v>
      </c>
      <c r="AE27" s="364">
        <f>SUM(AE28:AE29)</f>
        <v>497</v>
      </c>
      <c r="AF27" s="712">
        <f>SUM(T27:AE27)</f>
        <v>6114</v>
      </c>
      <c r="AG27" s="707">
        <f>SUM(AG28:AG29)</f>
        <v>611.4</v>
      </c>
      <c r="AH27" s="361"/>
      <c r="AI27" s="120"/>
      <c r="AJ27" s="120"/>
      <c r="AK27" s="120"/>
      <c r="AL27" s="120"/>
      <c r="AM27" s="120"/>
      <c r="AN27" s="120"/>
      <c r="AO27" s="120"/>
    </row>
    <row r="28" spans="1:41" customFormat="1" ht="24.95" customHeight="1">
      <c r="A28" s="343" t="s">
        <v>336</v>
      </c>
      <c r="B28" s="347"/>
      <c r="C28" s="348"/>
      <c r="D28" s="348">
        <v>1</v>
      </c>
      <c r="E28" s="348">
        <v>0</v>
      </c>
      <c r="F28" s="348">
        <v>1</v>
      </c>
      <c r="G28" s="332">
        <v>0</v>
      </c>
      <c r="H28" s="348">
        <v>0</v>
      </c>
      <c r="I28" s="348">
        <v>1</v>
      </c>
      <c r="J28" s="344">
        <v>2</v>
      </c>
      <c r="K28" s="349">
        <v>1</v>
      </c>
      <c r="L28" s="344">
        <v>0</v>
      </c>
      <c r="M28" s="350">
        <v>2</v>
      </c>
      <c r="N28" s="351">
        <f t="shared" si="1"/>
        <v>8</v>
      </c>
      <c r="O28" s="352">
        <f t="shared" si="2"/>
        <v>0.8</v>
      </c>
      <c r="P28" s="353">
        <f t="shared" si="3"/>
        <v>0.12254901960784313</v>
      </c>
      <c r="Q28" s="339"/>
      <c r="R28" s="174"/>
      <c r="S28" s="365" t="s">
        <v>337</v>
      </c>
      <c r="T28" s="366"/>
      <c r="U28" s="367"/>
      <c r="V28" s="367">
        <v>430</v>
      </c>
      <c r="W28" s="367">
        <v>511</v>
      </c>
      <c r="X28" s="367">
        <v>453</v>
      </c>
      <c r="Y28" s="367">
        <v>478</v>
      </c>
      <c r="Z28" s="367">
        <v>429</v>
      </c>
      <c r="AA28" s="367">
        <v>488</v>
      </c>
      <c r="AB28" s="367">
        <v>616</v>
      </c>
      <c r="AC28" s="368">
        <v>435</v>
      </c>
      <c r="AD28" s="368">
        <v>461</v>
      </c>
      <c r="AE28" s="369">
        <v>388</v>
      </c>
      <c r="AF28" s="713">
        <f>SUM(T28:AE28)</f>
        <v>4689</v>
      </c>
      <c r="AG28" s="714">
        <f>AVERAGE(T28:AE28)</f>
        <v>468.9</v>
      </c>
      <c r="AH28" s="361"/>
      <c r="AI28" s="120"/>
      <c r="AJ28" s="120"/>
      <c r="AK28" s="120"/>
      <c r="AL28" s="120"/>
      <c r="AM28" s="120"/>
      <c r="AN28" s="120"/>
      <c r="AO28" s="120"/>
    </row>
    <row r="29" spans="1:41" customFormat="1" ht="24.95" customHeight="1" thickBot="1">
      <c r="A29" s="343" t="s">
        <v>338</v>
      </c>
      <c r="B29" s="347"/>
      <c r="C29" s="348"/>
      <c r="D29" s="348">
        <v>1</v>
      </c>
      <c r="E29" s="348">
        <v>2</v>
      </c>
      <c r="F29" s="348">
        <v>0</v>
      </c>
      <c r="G29" s="332">
        <v>3</v>
      </c>
      <c r="H29" s="348">
        <v>5</v>
      </c>
      <c r="I29" s="348">
        <v>3</v>
      </c>
      <c r="J29" s="344">
        <v>3</v>
      </c>
      <c r="K29" s="349">
        <v>3</v>
      </c>
      <c r="L29" s="344">
        <v>0</v>
      </c>
      <c r="M29" s="350">
        <v>1</v>
      </c>
      <c r="N29" s="351">
        <f t="shared" si="1"/>
        <v>21</v>
      </c>
      <c r="O29" s="352">
        <f t="shared" si="2"/>
        <v>2.1</v>
      </c>
      <c r="P29" s="353">
        <f t="shared" si="3"/>
        <v>0.3216911764705882</v>
      </c>
      <c r="Q29" s="339"/>
      <c r="R29" s="174"/>
      <c r="S29" s="370" t="s">
        <v>339</v>
      </c>
      <c r="T29" s="371"/>
      <c r="U29" s="372"/>
      <c r="V29" s="372">
        <v>182</v>
      </c>
      <c r="W29" s="372">
        <v>136</v>
      </c>
      <c r="X29" s="372">
        <v>162</v>
      </c>
      <c r="Y29" s="372">
        <v>134</v>
      </c>
      <c r="Z29" s="372">
        <v>103</v>
      </c>
      <c r="AA29" s="372">
        <v>135</v>
      </c>
      <c r="AB29" s="372">
        <v>183</v>
      </c>
      <c r="AC29" s="373">
        <v>154</v>
      </c>
      <c r="AD29" s="373">
        <v>127</v>
      </c>
      <c r="AE29" s="374">
        <v>109</v>
      </c>
      <c r="AF29" s="715">
        <f>SUM(T29:AE29)</f>
        <v>1425</v>
      </c>
      <c r="AG29" s="716">
        <f>AVERAGE(T29:AE29)</f>
        <v>142.5</v>
      </c>
      <c r="AH29" s="361"/>
      <c r="AI29" s="120"/>
      <c r="AJ29" s="120"/>
      <c r="AK29" s="120"/>
      <c r="AL29" s="120"/>
      <c r="AM29" s="120"/>
      <c r="AN29" s="120"/>
      <c r="AO29" s="120"/>
    </row>
    <row r="30" spans="1:41" customFormat="1" ht="24.95" customHeight="1" thickBot="1">
      <c r="A30" s="375" t="s">
        <v>340</v>
      </c>
      <c r="B30" s="347"/>
      <c r="C30" s="348"/>
      <c r="D30" s="348">
        <v>1</v>
      </c>
      <c r="E30" s="348">
        <v>1</v>
      </c>
      <c r="F30" s="348">
        <v>1</v>
      </c>
      <c r="G30" s="332">
        <v>0</v>
      </c>
      <c r="H30" s="348">
        <v>5</v>
      </c>
      <c r="I30" s="348">
        <v>0</v>
      </c>
      <c r="J30" s="344">
        <v>1</v>
      </c>
      <c r="K30" s="349">
        <v>3</v>
      </c>
      <c r="L30" s="344">
        <v>2</v>
      </c>
      <c r="M30" s="350">
        <v>1</v>
      </c>
      <c r="N30" s="351">
        <f t="shared" si="1"/>
        <v>15</v>
      </c>
      <c r="O30" s="352">
        <f t="shared" si="2"/>
        <v>1.5</v>
      </c>
      <c r="P30" s="353">
        <f t="shared" si="3"/>
        <v>0.2297794117647059</v>
      </c>
      <c r="Q30" s="339"/>
      <c r="R30" s="174"/>
      <c r="S30" s="376"/>
      <c r="T30" s="377"/>
      <c r="U30" s="377"/>
      <c r="V30" s="377"/>
      <c r="W30" s="377"/>
      <c r="X30" s="377"/>
      <c r="Y30" s="377"/>
      <c r="Z30" s="377"/>
      <c r="AA30" s="377"/>
      <c r="AB30" s="377"/>
      <c r="AC30" s="377"/>
      <c r="AD30" s="377"/>
      <c r="AE30" s="378"/>
      <c r="AF30" s="708"/>
      <c r="AG30" s="709"/>
      <c r="AH30" s="120"/>
      <c r="AI30" s="120"/>
      <c r="AJ30" s="120"/>
      <c r="AK30" s="120"/>
      <c r="AL30" s="120"/>
      <c r="AM30" s="120"/>
      <c r="AN30" s="120"/>
      <c r="AO30" s="120"/>
    </row>
    <row r="31" spans="1:41" customFormat="1" ht="36.75" customHeight="1" thickBot="1">
      <c r="A31" s="343" t="s">
        <v>341</v>
      </c>
      <c r="B31" s="347"/>
      <c r="C31" s="348"/>
      <c r="D31" s="348">
        <v>3</v>
      </c>
      <c r="E31" s="348">
        <v>2</v>
      </c>
      <c r="F31" s="348">
        <v>2</v>
      </c>
      <c r="G31" s="332">
        <v>2</v>
      </c>
      <c r="H31" s="348">
        <v>2</v>
      </c>
      <c r="I31" s="348">
        <v>1</v>
      </c>
      <c r="J31" s="344">
        <v>1</v>
      </c>
      <c r="K31" s="349">
        <v>2</v>
      </c>
      <c r="L31" s="344">
        <v>2</v>
      </c>
      <c r="M31" s="350">
        <v>6</v>
      </c>
      <c r="N31" s="351">
        <f t="shared" si="1"/>
        <v>23</v>
      </c>
      <c r="O31" s="352">
        <f t="shared" si="2"/>
        <v>2.2999999999999998</v>
      </c>
      <c r="P31" s="353">
        <f t="shared" si="3"/>
        <v>0.35232843137254904</v>
      </c>
      <c r="Q31" s="339"/>
      <c r="R31" s="174"/>
      <c r="S31" s="1102" t="s">
        <v>342</v>
      </c>
      <c r="T31" s="1102"/>
      <c r="U31" s="1102"/>
      <c r="V31" s="1102"/>
      <c r="W31" s="1102"/>
      <c r="X31" s="1102"/>
      <c r="Y31" s="1102"/>
      <c r="Z31" s="1102"/>
      <c r="AA31" s="1102"/>
      <c r="AB31" s="1102"/>
      <c r="AC31" s="1102"/>
      <c r="AD31" s="1102"/>
      <c r="AE31" s="1102"/>
      <c r="AF31" s="710"/>
      <c r="AG31" s="711"/>
      <c r="AH31" s="120"/>
      <c r="AI31" s="120"/>
      <c r="AJ31" s="120"/>
      <c r="AK31" s="120"/>
      <c r="AL31" s="120"/>
      <c r="AM31" s="120"/>
      <c r="AN31" s="120"/>
      <c r="AO31" s="120"/>
    </row>
    <row r="32" spans="1:41" customFormat="1" ht="27.75" customHeight="1" thickBot="1">
      <c r="A32" s="343" t="s">
        <v>343</v>
      </c>
      <c r="B32" s="347"/>
      <c r="C32" s="348"/>
      <c r="D32" s="348">
        <v>10</v>
      </c>
      <c r="E32" s="348">
        <v>11</v>
      </c>
      <c r="F32" s="348">
        <v>11</v>
      </c>
      <c r="G32" s="332">
        <v>20</v>
      </c>
      <c r="H32" s="348">
        <v>10</v>
      </c>
      <c r="I32" s="348">
        <v>8</v>
      </c>
      <c r="J32" s="344">
        <v>5</v>
      </c>
      <c r="K32" s="349">
        <v>9</v>
      </c>
      <c r="L32" s="344">
        <v>10</v>
      </c>
      <c r="M32" s="350">
        <v>9</v>
      </c>
      <c r="N32" s="351">
        <f t="shared" si="1"/>
        <v>103</v>
      </c>
      <c r="O32" s="352">
        <f t="shared" si="2"/>
        <v>10.3</v>
      </c>
      <c r="P32" s="353">
        <f t="shared" si="3"/>
        <v>1.5778186274509802</v>
      </c>
      <c r="Q32" s="339"/>
      <c r="R32" s="174"/>
      <c r="S32" s="565" t="s">
        <v>344</v>
      </c>
      <c r="T32" s="566"/>
      <c r="U32" s="567"/>
      <c r="V32" s="567">
        <v>144</v>
      </c>
      <c r="W32" s="567">
        <v>73</v>
      </c>
      <c r="X32" s="567">
        <v>87</v>
      </c>
      <c r="Y32" s="567">
        <v>81</v>
      </c>
      <c r="Z32" s="567">
        <v>64</v>
      </c>
      <c r="AA32" s="567">
        <v>84</v>
      </c>
      <c r="AB32" s="568">
        <v>105</v>
      </c>
      <c r="AC32" s="568">
        <v>78</v>
      </c>
      <c r="AD32" s="568">
        <v>57</v>
      </c>
      <c r="AE32" s="569">
        <v>44</v>
      </c>
      <c r="AF32" s="717">
        <f>SUM(T32:AE32)</f>
        <v>817</v>
      </c>
      <c r="AG32" s="718">
        <f>AVERAGE(T32:AE32)</f>
        <v>81.7</v>
      </c>
      <c r="AM32" s="120"/>
    </row>
    <row r="33" spans="1:40" customFormat="1" ht="34.5" thickBot="1">
      <c r="A33" s="379" t="s">
        <v>345</v>
      </c>
      <c r="B33" s="347"/>
      <c r="C33" s="348"/>
      <c r="D33" s="348">
        <v>5</v>
      </c>
      <c r="E33" s="348">
        <v>2</v>
      </c>
      <c r="F33" s="348">
        <v>2</v>
      </c>
      <c r="G33" s="332">
        <v>0</v>
      </c>
      <c r="H33" s="348">
        <v>0</v>
      </c>
      <c r="I33" s="348">
        <v>1</v>
      </c>
      <c r="J33" s="344">
        <v>7</v>
      </c>
      <c r="K33" s="349">
        <v>2</v>
      </c>
      <c r="L33" s="344">
        <v>2</v>
      </c>
      <c r="M33" s="350">
        <v>1</v>
      </c>
      <c r="N33" s="351">
        <f t="shared" si="1"/>
        <v>22</v>
      </c>
      <c r="O33" s="352">
        <f t="shared" si="2"/>
        <v>2.2000000000000002</v>
      </c>
      <c r="P33" s="353">
        <f t="shared" si="3"/>
        <v>0.33700980392156865</v>
      </c>
      <c r="Q33" s="339"/>
      <c r="R33" s="174"/>
      <c r="S33" s="570" t="s">
        <v>346</v>
      </c>
      <c r="T33" s="571">
        <f t="shared" ref="T33:AC33" si="5">SUM(T34:T35)</f>
        <v>0</v>
      </c>
      <c r="U33" s="571">
        <f t="shared" si="5"/>
        <v>0</v>
      </c>
      <c r="V33" s="571">
        <f t="shared" si="5"/>
        <v>56</v>
      </c>
      <c r="W33" s="571">
        <f t="shared" si="5"/>
        <v>71</v>
      </c>
      <c r="X33" s="571">
        <f t="shared" si="5"/>
        <v>67</v>
      </c>
      <c r="Y33" s="571">
        <v>74</v>
      </c>
      <c r="Z33" s="571">
        <f t="shared" si="5"/>
        <v>59</v>
      </c>
      <c r="AA33" s="571">
        <f t="shared" si="5"/>
        <v>76</v>
      </c>
      <c r="AB33" s="571">
        <v>74</v>
      </c>
      <c r="AC33" s="571">
        <f t="shared" si="5"/>
        <v>50</v>
      </c>
      <c r="AD33" s="571">
        <f>SUM(AD34:AD35)</f>
        <v>46</v>
      </c>
      <c r="AE33" s="571">
        <f>SUM(AE34:AE35)</f>
        <v>30</v>
      </c>
      <c r="AF33" s="719">
        <f>SUM(T33:AE33)</f>
        <v>603</v>
      </c>
      <c r="AG33" s="720">
        <f>SUM(AG34:AG35)</f>
        <v>60.3</v>
      </c>
      <c r="AM33" s="120"/>
    </row>
    <row r="34" spans="1:40" customFormat="1" ht="23.25">
      <c r="A34" s="343" t="s">
        <v>347</v>
      </c>
      <c r="B34" s="347"/>
      <c r="C34" s="348"/>
      <c r="D34" s="348">
        <v>38</v>
      </c>
      <c r="E34" s="348">
        <v>31</v>
      </c>
      <c r="F34" s="348">
        <v>25</v>
      </c>
      <c r="G34" s="332">
        <v>42</v>
      </c>
      <c r="H34" s="348">
        <v>32</v>
      </c>
      <c r="I34" s="348">
        <v>39</v>
      </c>
      <c r="J34" s="344">
        <v>54</v>
      </c>
      <c r="K34" s="349">
        <v>34</v>
      </c>
      <c r="L34" s="344">
        <v>30</v>
      </c>
      <c r="M34" s="350">
        <v>45</v>
      </c>
      <c r="N34" s="351">
        <f t="shared" si="1"/>
        <v>370</v>
      </c>
      <c r="O34" s="352">
        <f t="shared" si="2"/>
        <v>37</v>
      </c>
      <c r="P34" s="353">
        <f t="shared" si="3"/>
        <v>5.6678921568627452</v>
      </c>
      <c r="Q34" s="339"/>
      <c r="R34" s="174"/>
      <c r="S34" s="572" t="s">
        <v>348</v>
      </c>
      <c r="T34" s="573"/>
      <c r="U34" s="574"/>
      <c r="V34" s="575">
        <v>35</v>
      </c>
      <c r="W34" s="576">
        <v>49</v>
      </c>
      <c r="X34" s="577">
        <v>47</v>
      </c>
      <c r="Y34" s="578">
        <v>38</v>
      </c>
      <c r="Z34" s="579">
        <v>44</v>
      </c>
      <c r="AA34" s="574">
        <v>44</v>
      </c>
      <c r="AB34" s="574">
        <v>46</v>
      </c>
      <c r="AC34" s="574">
        <v>40</v>
      </c>
      <c r="AD34" s="574">
        <v>28</v>
      </c>
      <c r="AE34" s="577">
        <v>20</v>
      </c>
      <c r="AF34" s="721">
        <f>SUM(T34:AE34)</f>
        <v>391</v>
      </c>
      <c r="AG34" s="722">
        <f>AVERAGE(T34:AE34)</f>
        <v>39.1</v>
      </c>
      <c r="AM34" s="120"/>
      <c r="AN34" s="120"/>
    </row>
    <row r="35" spans="1:40" customFormat="1" ht="24" thickBot="1">
      <c r="A35" s="343" t="s">
        <v>349</v>
      </c>
      <c r="B35" s="347"/>
      <c r="C35" s="348"/>
      <c r="D35" s="348">
        <v>0</v>
      </c>
      <c r="E35" s="348">
        <v>0</v>
      </c>
      <c r="F35" s="348">
        <v>3</v>
      </c>
      <c r="G35" s="332">
        <v>0</v>
      </c>
      <c r="H35" s="348">
        <v>0</v>
      </c>
      <c r="I35" s="348">
        <v>1</v>
      </c>
      <c r="J35" s="344">
        <v>2</v>
      </c>
      <c r="K35" s="349">
        <v>1</v>
      </c>
      <c r="L35" s="344">
        <v>2</v>
      </c>
      <c r="M35" s="350">
        <v>1</v>
      </c>
      <c r="N35" s="351">
        <f t="shared" si="1"/>
        <v>10</v>
      </c>
      <c r="O35" s="352">
        <f t="shared" si="2"/>
        <v>1</v>
      </c>
      <c r="P35" s="353">
        <f t="shared" si="3"/>
        <v>0.15318627450980393</v>
      </c>
      <c r="Q35" s="339"/>
      <c r="R35" s="174"/>
      <c r="S35" s="580" t="s">
        <v>339</v>
      </c>
      <c r="T35" s="581"/>
      <c r="U35" s="582"/>
      <c r="V35" s="582">
        <v>21</v>
      </c>
      <c r="W35" s="583">
        <v>22</v>
      </c>
      <c r="X35" s="584">
        <v>20</v>
      </c>
      <c r="Y35" s="585">
        <v>36</v>
      </c>
      <c r="Z35" s="586">
        <v>15</v>
      </c>
      <c r="AA35" s="582">
        <v>32</v>
      </c>
      <c r="AB35" s="582">
        <v>28</v>
      </c>
      <c r="AC35" s="582">
        <v>10</v>
      </c>
      <c r="AD35" s="582">
        <v>18</v>
      </c>
      <c r="AE35" s="584">
        <v>10</v>
      </c>
      <c r="AF35" s="723">
        <f>SUM(T35:AE35)</f>
        <v>212</v>
      </c>
      <c r="AG35" s="724">
        <f>AVERAGE(T35:AE35)</f>
        <v>21.2</v>
      </c>
      <c r="AM35" s="120"/>
      <c r="AN35" s="120"/>
    </row>
    <row r="36" spans="1:40" customFormat="1" ht="24" thickBot="1">
      <c r="A36" s="343" t="s">
        <v>350</v>
      </c>
      <c r="B36" s="347"/>
      <c r="C36" s="348"/>
      <c r="D36" s="348">
        <v>13</v>
      </c>
      <c r="E36" s="348">
        <v>18</v>
      </c>
      <c r="F36" s="348">
        <v>22</v>
      </c>
      <c r="G36" s="332">
        <v>22</v>
      </c>
      <c r="H36" s="348">
        <v>18</v>
      </c>
      <c r="I36" s="348">
        <v>15</v>
      </c>
      <c r="J36" s="344">
        <v>26</v>
      </c>
      <c r="K36" s="349">
        <v>12</v>
      </c>
      <c r="L36" s="344">
        <v>27</v>
      </c>
      <c r="M36" s="350">
        <v>14</v>
      </c>
      <c r="N36" s="351">
        <f t="shared" si="1"/>
        <v>187</v>
      </c>
      <c r="O36" s="352">
        <f t="shared" si="2"/>
        <v>18.7</v>
      </c>
      <c r="P36" s="353">
        <f t="shared" si="3"/>
        <v>2.864583333333333</v>
      </c>
      <c r="Q36" s="2"/>
      <c r="R36" s="174"/>
      <c r="S36" s="376"/>
      <c r="T36" s="377"/>
      <c r="U36" s="377"/>
      <c r="V36" s="377"/>
      <c r="W36" s="377"/>
      <c r="X36" s="377"/>
      <c r="Y36" s="377"/>
      <c r="Z36" s="377"/>
      <c r="AA36" s="377"/>
      <c r="AB36" s="377"/>
      <c r="AC36" s="377"/>
      <c r="AD36" s="377"/>
      <c r="AE36" s="378"/>
      <c r="AF36" s="704"/>
      <c r="AG36" s="709"/>
      <c r="AM36" s="120"/>
      <c r="AN36" s="120"/>
    </row>
    <row r="37" spans="1:40" customFormat="1" ht="24" thickBot="1">
      <c r="A37" s="343" t="s">
        <v>351</v>
      </c>
      <c r="B37" s="347"/>
      <c r="C37" s="348"/>
      <c r="D37" s="348">
        <v>15</v>
      </c>
      <c r="E37" s="348">
        <v>10</v>
      </c>
      <c r="F37" s="348">
        <v>16</v>
      </c>
      <c r="G37" s="332">
        <v>15</v>
      </c>
      <c r="H37" s="348">
        <v>17</v>
      </c>
      <c r="I37" s="348">
        <v>14</v>
      </c>
      <c r="J37" s="344">
        <v>17</v>
      </c>
      <c r="K37" s="349">
        <v>12</v>
      </c>
      <c r="L37" s="344">
        <v>14</v>
      </c>
      <c r="M37" s="350">
        <v>14</v>
      </c>
      <c r="N37" s="351">
        <f t="shared" si="1"/>
        <v>144</v>
      </c>
      <c r="O37" s="352">
        <f t="shared" si="2"/>
        <v>14.4</v>
      </c>
      <c r="P37" s="353">
        <f t="shared" si="3"/>
        <v>2.2058823529411766</v>
      </c>
      <c r="Q37" s="2"/>
      <c r="R37" s="174"/>
      <c r="S37" s="1103" t="s">
        <v>352</v>
      </c>
      <c r="T37" s="1103"/>
      <c r="U37" s="1103"/>
      <c r="V37" s="1103"/>
      <c r="W37" s="1103"/>
      <c r="X37" s="1103"/>
      <c r="Y37" s="1103"/>
      <c r="Z37" s="1103"/>
      <c r="AA37" s="1103"/>
      <c r="AB37" s="1103"/>
      <c r="AC37" s="1103"/>
      <c r="AD37" s="1103"/>
      <c r="AE37" s="1103"/>
      <c r="AF37" s="710"/>
      <c r="AG37" s="711"/>
      <c r="AM37" s="120"/>
      <c r="AN37" s="120"/>
    </row>
    <row r="38" spans="1:40" customFormat="1" ht="24" thickBot="1">
      <c r="A38" s="343" t="s">
        <v>353</v>
      </c>
      <c r="B38" s="347"/>
      <c r="C38" s="348"/>
      <c r="D38" s="348">
        <v>6</v>
      </c>
      <c r="E38" s="348">
        <v>12</v>
      </c>
      <c r="F38" s="348">
        <v>7</v>
      </c>
      <c r="G38" s="332">
        <v>5</v>
      </c>
      <c r="H38" s="348">
        <v>8</v>
      </c>
      <c r="I38" s="348">
        <v>10</v>
      </c>
      <c r="J38" s="344">
        <v>30</v>
      </c>
      <c r="K38" s="349">
        <v>5</v>
      </c>
      <c r="L38" s="344">
        <v>3</v>
      </c>
      <c r="M38" s="350">
        <v>3</v>
      </c>
      <c r="N38" s="351">
        <f t="shared" si="1"/>
        <v>89</v>
      </c>
      <c r="O38" s="352">
        <f t="shared" si="2"/>
        <v>8.9</v>
      </c>
      <c r="P38" s="353">
        <f t="shared" si="3"/>
        <v>1.3633578431372548</v>
      </c>
      <c r="Q38" s="2"/>
      <c r="R38" s="174"/>
      <c r="S38" s="380" t="s">
        <v>344</v>
      </c>
      <c r="T38" s="381"/>
      <c r="U38" s="382"/>
      <c r="V38" s="382">
        <v>57</v>
      </c>
      <c r="W38" s="382">
        <v>38</v>
      </c>
      <c r="X38" s="382">
        <v>55</v>
      </c>
      <c r="Y38" s="382">
        <v>44</v>
      </c>
      <c r="Z38" s="382">
        <v>36</v>
      </c>
      <c r="AA38" s="382">
        <v>49</v>
      </c>
      <c r="AB38" s="382">
        <v>82</v>
      </c>
      <c r="AC38" s="382">
        <v>43</v>
      </c>
      <c r="AD38" s="382">
        <v>25</v>
      </c>
      <c r="AE38" s="383">
        <v>32</v>
      </c>
      <c r="AF38" s="725">
        <f t="shared" ref="AF38:AF43" si="6">SUM(T38:AE38)</f>
        <v>461</v>
      </c>
      <c r="AG38" s="707">
        <f>AVERAGE(T38:AE38)</f>
        <v>46.1</v>
      </c>
      <c r="AM38" s="120"/>
      <c r="AN38" s="120"/>
    </row>
    <row r="39" spans="1:40" customFormat="1" ht="29.25" thickBot="1">
      <c r="A39" s="343" t="s">
        <v>354</v>
      </c>
      <c r="B39" s="347"/>
      <c r="C39" s="348"/>
      <c r="D39" s="348">
        <v>1</v>
      </c>
      <c r="E39" s="348">
        <v>1</v>
      </c>
      <c r="F39" s="348">
        <v>4</v>
      </c>
      <c r="G39" s="332">
        <v>0</v>
      </c>
      <c r="H39" s="348">
        <v>0</v>
      </c>
      <c r="I39" s="348">
        <v>0</v>
      </c>
      <c r="J39" s="344">
        <v>0</v>
      </c>
      <c r="K39" s="349">
        <v>0</v>
      </c>
      <c r="L39" s="344">
        <v>1</v>
      </c>
      <c r="M39" s="350">
        <v>0</v>
      </c>
      <c r="N39" s="351">
        <f t="shared" si="1"/>
        <v>7</v>
      </c>
      <c r="O39" s="352">
        <f t="shared" si="2"/>
        <v>0.7</v>
      </c>
      <c r="P39" s="353">
        <f t="shared" si="3"/>
        <v>0.10723039215686275</v>
      </c>
      <c r="Q39" s="2"/>
      <c r="R39" s="174"/>
      <c r="S39" s="384" t="s">
        <v>355</v>
      </c>
      <c r="T39" s="385">
        <f t="shared" ref="T39:AC39" si="7">SUM(T40:T41)</f>
        <v>0</v>
      </c>
      <c r="U39" s="385">
        <f t="shared" si="7"/>
        <v>0</v>
      </c>
      <c r="V39" s="385">
        <f t="shared" si="7"/>
        <v>54</v>
      </c>
      <c r="W39" s="385">
        <f t="shared" si="7"/>
        <v>49</v>
      </c>
      <c r="X39" s="385">
        <f t="shared" si="7"/>
        <v>45</v>
      </c>
      <c r="Y39" s="385">
        <f t="shared" si="7"/>
        <v>52</v>
      </c>
      <c r="Z39" s="385">
        <f t="shared" si="7"/>
        <v>32</v>
      </c>
      <c r="AA39" s="385">
        <f t="shared" si="7"/>
        <v>86</v>
      </c>
      <c r="AB39" s="385">
        <f t="shared" si="7"/>
        <v>48</v>
      </c>
      <c r="AC39" s="385">
        <f t="shared" si="7"/>
        <v>38</v>
      </c>
      <c r="AD39" s="385">
        <f>SUM(AD40:AD41)</f>
        <v>20</v>
      </c>
      <c r="AE39" s="386">
        <f>SUM(AE40:AE41)</f>
        <v>46</v>
      </c>
      <c r="AF39" s="712">
        <f t="shared" si="6"/>
        <v>470</v>
      </c>
      <c r="AG39" s="707">
        <f>SUM(AG40:AG41)</f>
        <v>47</v>
      </c>
      <c r="AM39" s="120"/>
      <c r="AN39" s="120"/>
    </row>
    <row r="40" spans="1:40" customFormat="1" ht="23.25">
      <c r="A40" s="343" t="s">
        <v>356</v>
      </c>
      <c r="B40" s="347"/>
      <c r="C40" s="348"/>
      <c r="D40" s="348">
        <v>28</v>
      </c>
      <c r="E40" s="348">
        <v>27</v>
      </c>
      <c r="F40" s="348">
        <v>24</v>
      </c>
      <c r="G40" s="332">
        <v>33</v>
      </c>
      <c r="H40" s="348">
        <v>52</v>
      </c>
      <c r="I40" s="348">
        <v>43</v>
      </c>
      <c r="J40" s="344">
        <v>33</v>
      </c>
      <c r="K40" s="349">
        <v>40</v>
      </c>
      <c r="L40" s="344">
        <v>43</v>
      </c>
      <c r="M40" s="350">
        <v>48</v>
      </c>
      <c r="N40" s="351">
        <f t="shared" si="1"/>
        <v>371</v>
      </c>
      <c r="O40" s="352">
        <f t="shared" si="2"/>
        <v>37.1</v>
      </c>
      <c r="P40" s="353">
        <f t="shared" si="3"/>
        <v>5.6832107843137258</v>
      </c>
      <c r="Q40" s="339"/>
      <c r="R40" s="174"/>
      <c r="S40" s="387" t="s">
        <v>348</v>
      </c>
      <c r="T40" s="388"/>
      <c r="U40" s="389"/>
      <c r="V40" s="390">
        <v>16</v>
      </c>
      <c r="W40" s="389">
        <v>26</v>
      </c>
      <c r="X40" s="390">
        <v>27</v>
      </c>
      <c r="Y40" s="390">
        <v>18</v>
      </c>
      <c r="Z40" s="389">
        <v>22</v>
      </c>
      <c r="AA40" s="389">
        <v>51</v>
      </c>
      <c r="AB40" s="389">
        <v>15</v>
      </c>
      <c r="AC40" s="389">
        <v>19</v>
      </c>
      <c r="AD40" s="389">
        <v>10</v>
      </c>
      <c r="AE40" s="391">
        <v>28</v>
      </c>
      <c r="AF40" s="726">
        <f t="shared" si="6"/>
        <v>232</v>
      </c>
      <c r="AG40" s="727">
        <f>AVERAGE(T40:AE40)</f>
        <v>23.2</v>
      </c>
      <c r="AM40" s="120"/>
      <c r="AN40" s="120"/>
    </row>
    <row r="41" spans="1:40" customFormat="1" ht="15.75" thickBot="1">
      <c r="A41" s="343" t="s">
        <v>357</v>
      </c>
      <c r="B41" s="347"/>
      <c r="C41" s="348"/>
      <c r="D41" s="348">
        <v>0</v>
      </c>
      <c r="E41" s="348">
        <v>0</v>
      </c>
      <c r="F41" s="348">
        <v>0</v>
      </c>
      <c r="G41" s="332">
        <v>0</v>
      </c>
      <c r="H41" s="348">
        <v>0</v>
      </c>
      <c r="I41" s="348">
        <v>0</v>
      </c>
      <c r="J41" s="344">
        <v>0</v>
      </c>
      <c r="K41" s="349">
        <v>0</v>
      </c>
      <c r="L41" s="344">
        <v>0</v>
      </c>
      <c r="M41" s="350">
        <v>0</v>
      </c>
      <c r="N41" s="351">
        <f t="shared" si="1"/>
        <v>0</v>
      </c>
      <c r="O41" s="352">
        <f t="shared" si="2"/>
        <v>0</v>
      </c>
      <c r="P41" s="353">
        <f t="shared" si="3"/>
        <v>0</v>
      </c>
      <c r="Q41" s="2"/>
      <c r="R41" s="174"/>
      <c r="S41" s="392" t="s">
        <v>339</v>
      </c>
      <c r="T41" s="393"/>
      <c r="U41" s="390"/>
      <c r="V41" s="394">
        <v>38</v>
      </c>
      <c r="W41" s="390">
        <v>23</v>
      </c>
      <c r="X41" s="394">
        <v>18</v>
      </c>
      <c r="Y41" s="394">
        <v>34</v>
      </c>
      <c r="Z41" s="390">
        <v>10</v>
      </c>
      <c r="AA41" s="390">
        <v>35</v>
      </c>
      <c r="AB41" s="390">
        <v>33</v>
      </c>
      <c r="AC41" s="390">
        <v>19</v>
      </c>
      <c r="AD41" s="390">
        <v>10</v>
      </c>
      <c r="AE41" s="395">
        <v>18</v>
      </c>
      <c r="AF41" s="728">
        <f t="shared" si="6"/>
        <v>238</v>
      </c>
      <c r="AG41" s="729">
        <f>AVERAGE(T41:AE41)</f>
        <v>23.8</v>
      </c>
      <c r="AM41" s="120"/>
      <c r="AN41" s="120"/>
    </row>
    <row r="42" spans="1:40" customFormat="1" ht="24" thickBot="1">
      <c r="A42" s="343" t="s">
        <v>358</v>
      </c>
      <c r="B42" s="347"/>
      <c r="C42" s="348"/>
      <c r="D42" s="348">
        <v>7</v>
      </c>
      <c r="E42" s="348">
        <v>7</v>
      </c>
      <c r="F42" s="348">
        <v>2</v>
      </c>
      <c r="G42" s="332">
        <v>6</v>
      </c>
      <c r="H42" s="348">
        <v>13</v>
      </c>
      <c r="I42" s="348">
        <v>7</v>
      </c>
      <c r="J42" s="344">
        <v>7</v>
      </c>
      <c r="K42" s="349">
        <v>6</v>
      </c>
      <c r="L42" s="344">
        <v>4</v>
      </c>
      <c r="M42" s="350">
        <v>2</v>
      </c>
      <c r="N42" s="351">
        <f t="shared" si="1"/>
        <v>61</v>
      </c>
      <c r="O42" s="352">
        <f t="shared" si="2"/>
        <v>6.1</v>
      </c>
      <c r="P42" s="353">
        <f t="shared" si="3"/>
        <v>0.93443627450980393</v>
      </c>
      <c r="Q42" s="2"/>
      <c r="R42" s="174"/>
      <c r="S42" s="396" t="s">
        <v>359</v>
      </c>
      <c r="T42" s="381"/>
      <c r="U42" s="382"/>
      <c r="V42" s="382">
        <v>42</v>
      </c>
      <c r="W42" s="382">
        <v>21</v>
      </c>
      <c r="X42" s="382">
        <v>37</v>
      </c>
      <c r="Y42" s="382">
        <v>14</v>
      </c>
      <c r="Z42" s="382">
        <v>24</v>
      </c>
      <c r="AA42" s="382">
        <v>23</v>
      </c>
      <c r="AB42" s="382">
        <v>62</v>
      </c>
      <c r="AC42" s="382">
        <v>34</v>
      </c>
      <c r="AD42" s="382">
        <v>11</v>
      </c>
      <c r="AE42" s="383">
        <v>29</v>
      </c>
      <c r="AF42" s="725">
        <f t="shared" si="6"/>
        <v>297</v>
      </c>
      <c r="AG42" s="730">
        <f>AVERAGE(T42:AE42)</f>
        <v>29.7</v>
      </c>
      <c r="AM42" s="120"/>
      <c r="AN42" s="120"/>
    </row>
    <row r="43" spans="1:40" customFormat="1" ht="26.25" thickBot="1">
      <c r="A43" s="343" t="s">
        <v>360</v>
      </c>
      <c r="B43" s="347"/>
      <c r="C43" s="348"/>
      <c r="D43" s="348">
        <v>15</v>
      </c>
      <c r="E43" s="348">
        <v>15</v>
      </c>
      <c r="F43" s="348">
        <v>14</v>
      </c>
      <c r="G43" s="332">
        <v>13</v>
      </c>
      <c r="H43" s="348">
        <v>8</v>
      </c>
      <c r="I43" s="348">
        <v>14</v>
      </c>
      <c r="J43" s="344">
        <v>12</v>
      </c>
      <c r="K43" s="349">
        <v>13</v>
      </c>
      <c r="L43" s="344">
        <v>7</v>
      </c>
      <c r="M43" s="350">
        <v>11</v>
      </c>
      <c r="N43" s="351">
        <f t="shared" si="1"/>
        <v>122</v>
      </c>
      <c r="O43" s="352">
        <f t="shared" si="2"/>
        <v>12.2</v>
      </c>
      <c r="P43" s="353">
        <f t="shared" si="3"/>
        <v>1.8688725490196079</v>
      </c>
      <c r="Q43" s="2"/>
      <c r="R43" s="174"/>
      <c r="S43" s="397" t="s">
        <v>361</v>
      </c>
      <c r="T43" s="398"/>
      <c r="U43" s="399"/>
      <c r="V43" s="399">
        <v>3</v>
      </c>
      <c r="W43" s="399">
        <v>9</v>
      </c>
      <c r="X43" s="399">
        <v>9</v>
      </c>
      <c r="Y43" s="399">
        <v>2</v>
      </c>
      <c r="Z43" s="399">
        <v>13</v>
      </c>
      <c r="AA43" s="399">
        <v>11</v>
      </c>
      <c r="AB43" s="399">
        <v>4</v>
      </c>
      <c r="AC43" s="399">
        <v>11</v>
      </c>
      <c r="AD43" s="399">
        <v>4</v>
      </c>
      <c r="AE43" s="400">
        <v>4</v>
      </c>
      <c r="AF43" s="715">
        <f t="shared" si="6"/>
        <v>70</v>
      </c>
      <c r="AG43" s="707">
        <f>AVERAGE(T43:AE43)</f>
        <v>7</v>
      </c>
      <c r="AM43" s="120"/>
      <c r="AN43" s="120"/>
    </row>
    <row r="44" spans="1:40" customFormat="1" ht="34.5" thickBot="1">
      <c r="A44" s="379" t="s">
        <v>362</v>
      </c>
      <c r="B44" s="347"/>
      <c r="C44" s="348"/>
      <c r="D44" s="348">
        <v>7</v>
      </c>
      <c r="E44" s="348">
        <v>12</v>
      </c>
      <c r="F44" s="348">
        <v>20</v>
      </c>
      <c r="G44" s="332">
        <v>15</v>
      </c>
      <c r="H44" s="348">
        <v>12</v>
      </c>
      <c r="I44" s="348">
        <v>19</v>
      </c>
      <c r="J44" s="344">
        <v>27</v>
      </c>
      <c r="K44" s="349">
        <v>19</v>
      </c>
      <c r="L44" s="344">
        <v>23</v>
      </c>
      <c r="M44" s="350">
        <v>9</v>
      </c>
      <c r="N44" s="351">
        <f t="shared" si="1"/>
        <v>163</v>
      </c>
      <c r="O44" s="352">
        <f t="shared" si="2"/>
        <v>16.3</v>
      </c>
      <c r="P44" s="353">
        <f t="shared" si="3"/>
        <v>2.496936274509804</v>
      </c>
      <c r="Q44" s="2"/>
      <c r="R44" s="174"/>
      <c r="S44" s="346"/>
      <c r="T44" s="401"/>
      <c r="U44" s="401"/>
      <c r="V44" s="401"/>
      <c r="W44" s="401"/>
      <c r="X44" s="401"/>
      <c r="Y44" s="401"/>
      <c r="Z44" s="401"/>
      <c r="AA44" s="401"/>
      <c r="AB44" s="401"/>
      <c r="AC44" s="401"/>
      <c r="AD44" s="401"/>
      <c r="AE44" s="402"/>
      <c r="AF44" s="710"/>
      <c r="AG44" s="705"/>
      <c r="AM44" s="120"/>
      <c r="AN44" s="120"/>
    </row>
    <row r="45" spans="1:40" customFormat="1" ht="24" thickBot="1">
      <c r="A45" s="343" t="s">
        <v>363</v>
      </c>
      <c r="B45" s="347"/>
      <c r="C45" s="348"/>
      <c r="D45" s="348">
        <v>24</v>
      </c>
      <c r="E45" s="348">
        <v>13</v>
      </c>
      <c r="F45" s="348">
        <v>28</v>
      </c>
      <c r="G45" s="332">
        <v>16</v>
      </c>
      <c r="H45" s="348">
        <v>15</v>
      </c>
      <c r="I45" s="348">
        <v>5</v>
      </c>
      <c r="J45" s="344">
        <v>25</v>
      </c>
      <c r="K45" s="349">
        <v>14</v>
      </c>
      <c r="L45" s="344">
        <v>13</v>
      </c>
      <c r="M45" s="350">
        <v>13</v>
      </c>
      <c r="N45" s="351">
        <f t="shared" si="1"/>
        <v>166</v>
      </c>
      <c r="O45" s="352">
        <f t="shared" si="2"/>
        <v>16.600000000000001</v>
      </c>
      <c r="P45" s="353">
        <f t="shared" si="3"/>
        <v>2.5428921568627452</v>
      </c>
      <c r="Q45" s="2"/>
      <c r="R45" s="174"/>
      <c r="S45" s="1097" t="s">
        <v>364</v>
      </c>
      <c r="T45" s="1097"/>
      <c r="U45" s="1097"/>
      <c r="V45" s="1097"/>
      <c r="W45" s="1097"/>
      <c r="X45" s="1097"/>
      <c r="Y45" s="1097"/>
      <c r="Z45" s="1097"/>
      <c r="AA45" s="1097"/>
      <c r="AB45" s="1097"/>
      <c r="AC45" s="1097"/>
      <c r="AD45" s="1097"/>
      <c r="AE45" s="1097"/>
      <c r="AF45" s="731"/>
      <c r="AG45" s="732"/>
      <c r="AM45" s="120"/>
      <c r="AN45" s="120"/>
    </row>
    <row r="46" spans="1:40" customFormat="1" ht="35.25" thickBot="1">
      <c r="A46" s="343" t="s">
        <v>365</v>
      </c>
      <c r="B46" s="347"/>
      <c r="C46" s="348"/>
      <c r="D46" s="348">
        <v>6</v>
      </c>
      <c r="E46" s="348">
        <v>3</v>
      </c>
      <c r="F46" s="348">
        <v>3</v>
      </c>
      <c r="G46" s="332">
        <v>5</v>
      </c>
      <c r="H46" s="348">
        <v>3</v>
      </c>
      <c r="I46" s="348">
        <v>0</v>
      </c>
      <c r="J46" s="344">
        <v>8</v>
      </c>
      <c r="K46" s="349">
        <v>2</v>
      </c>
      <c r="L46" s="344">
        <v>0</v>
      </c>
      <c r="M46" s="350">
        <v>2</v>
      </c>
      <c r="N46" s="351">
        <f t="shared" si="1"/>
        <v>32</v>
      </c>
      <c r="O46" s="352">
        <f t="shared" si="2"/>
        <v>3.2</v>
      </c>
      <c r="P46" s="353">
        <f t="shared" si="3"/>
        <v>0.49019607843137253</v>
      </c>
      <c r="Q46" s="2"/>
      <c r="R46" s="174"/>
      <c r="S46" s="403" t="s">
        <v>344</v>
      </c>
      <c r="T46" s="404"/>
      <c r="U46" s="405"/>
      <c r="V46" s="405">
        <v>4</v>
      </c>
      <c r="W46" s="405">
        <v>8</v>
      </c>
      <c r="X46" s="405">
        <v>9</v>
      </c>
      <c r="Y46" s="405">
        <v>17</v>
      </c>
      <c r="Z46" s="405">
        <v>4</v>
      </c>
      <c r="AA46" s="405">
        <v>14</v>
      </c>
      <c r="AB46" s="405">
        <v>15</v>
      </c>
      <c r="AC46" s="405">
        <v>6</v>
      </c>
      <c r="AD46" s="405">
        <v>5</v>
      </c>
      <c r="AE46" s="406">
        <v>3</v>
      </c>
      <c r="AF46" s="733">
        <f>SUM(T46:AE46)</f>
        <v>85</v>
      </c>
      <c r="AG46" s="730">
        <f>AVERAGE(T46:AE46)</f>
        <v>8.5</v>
      </c>
      <c r="AM46" s="120"/>
      <c r="AN46" s="120"/>
    </row>
    <row r="47" spans="1:40" customFormat="1" ht="35.25" thickBot="1">
      <c r="A47" s="343" t="s">
        <v>366</v>
      </c>
      <c r="B47" s="347"/>
      <c r="C47" s="348"/>
      <c r="D47" s="348">
        <v>11</v>
      </c>
      <c r="E47" s="348">
        <v>7</v>
      </c>
      <c r="F47" s="348">
        <v>6</v>
      </c>
      <c r="G47" s="332">
        <v>8</v>
      </c>
      <c r="H47" s="348">
        <v>4</v>
      </c>
      <c r="I47" s="348">
        <v>3</v>
      </c>
      <c r="J47" s="344">
        <v>26</v>
      </c>
      <c r="K47" s="349">
        <v>7</v>
      </c>
      <c r="L47" s="344">
        <v>14</v>
      </c>
      <c r="M47" s="350">
        <v>4</v>
      </c>
      <c r="N47" s="351">
        <f t="shared" si="1"/>
        <v>90</v>
      </c>
      <c r="O47" s="352">
        <f t="shared" si="2"/>
        <v>9</v>
      </c>
      <c r="P47" s="353">
        <f t="shared" si="3"/>
        <v>1.3786764705882353</v>
      </c>
      <c r="Q47" s="2"/>
      <c r="R47" s="174"/>
      <c r="S47" s="407" t="s">
        <v>367</v>
      </c>
      <c r="T47" s="408">
        <f t="shared" ref="T47:AD47" si="8">SUM(T48:T49)</f>
        <v>0</v>
      </c>
      <c r="U47" s="408">
        <f t="shared" si="8"/>
        <v>0</v>
      </c>
      <c r="V47" s="408">
        <f t="shared" si="8"/>
        <v>8</v>
      </c>
      <c r="W47" s="408">
        <f t="shared" si="8"/>
        <v>16</v>
      </c>
      <c r="X47" s="408">
        <f t="shared" si="8"/>
        <v>7</v>
      </c>
      <c r="Y47" s="408">
        <f t="shared" si="8"/>
        <v>15</v>
      </c>
      <c r="Z47" s="408">
        <f t="shared" si="8"/>
        <v>11</v>
      </c>
      <c r="AA47" s="408">
        <f t="shared" si="8"/>
        <v>11</v>
      </c>
      <c r="AB47" s="408">
        <f t="shared" si="8"/>
        <v>3</v>
      </c>
      <c r="AC47" s="408">
        <f t="shared" si="8"/>
        <v>3</v>
      </c>
      <c r="AD47" s="408">
        <f t="shared" si="8"/>
        <v>12</v>
      </c>
      <c r="AE47" s="409">
        <f>SUM(AE48:AE49)</f>
        <v>3</v>
      </c>
      <c r="AF47" s="712">
        <f>SUM(T47:AE47)</f>
        <v>89</v>
      </c>
      <c r="AG47" s="707">
        <f>SUM(AG48:AG49)</f>
        <v>8.9</v>
      </c>
      <c r="AM47" s="120"/>
      <c r="AN47" s="120"/>
    </row>
    <row r="48" spans="1:40" customFormat="1" ht="23.25">
      <c r="A48" s="343" t="s">
        <v>368</v>
      </c>
      <c r="B48" s="347"/>
      <c r="C48" s="348"/>
      <c r="D48" s="348">
        <v>33</v>
      </c>
      <c r="E48" s="348">
        <v>37</v>
      </c>
      <c r="F48" s="348">
        <v>45</v>
      </c>
      <c r="G48" s="332">
        <v>23</v>
      </c>
      <c r="H48" s="348">
        <v>19</v>
      </c>
      <c r="I48" s="348">
        <v>25</v>
      </c>
      <c r="J48" s="344">
        <v>85</v>
      </c>
      <c r="K48" s="349">
        <v>32</v>
      </c>
      <c r="L48" s="344">
        <v>31</v>
      </c>
      <c r="M48" s="350">
        <v>29</v>
      </c>
      <c r="N48" s="351">
        <f t="shared" si="1"/>
        <v>359</v>
      </c>
      <c r="O48" s="352">
        <f t="shared" si="2"/>
        <v>35.9</v>
      </c>
      <c r="P48" s="353">
        <f t="shared" si="3"/>
        <v>5.4993872549019605</v>
      </c>
      <c r="Q48" s="2"/>
      <c r="R48" s="174"/>
      <c r="S48" s="410" t="s">
        <v>348</v>
      </c>
      <c r="T48" s="411"/>
      <c r="U48" s="412"/>
      <c r="V48" s="412">
        <v>0</v>
      </c>
      <c r="W48" s="412">
        <v>0</v>
      </c>
      <c r="X48" s="412">
        <v>4</v>
      </c>
      <c r="Y48" s="413">
        <v>1</v>
      </c>
      <c r="Z48" s="412">
        <v>1</v>
      </c>
      <c r="AA48" s="412">
        <v>0</v>
      </c>
      <c r="AB48" s="412">
        <v>3</v>
      </c>
      <c r="AC48" s="412">
        <v>0</v>
      </c>
      <c r="AD48" s="412">
        <v>0</v>
      </c>
      <c r="AE48" s="414">
        <v>3</v>
      </c>
      <c r="AF48" s="726">
        <f>SUM(T48:AE48)</f>
        <v>12</v>
      </c>
      <c r="AG48" s="727">
        <f>AVERAGE(T48:AE48)</f>
        <v>1.2</v>
      </c>
      <c r="AM48" s="120"/>
      <c r="AN48" s="120"/>
    </row>
    <row r="49" spans="1:55" ht="24" thickBot="1">
      <c r="A49" s="343" t="s">
        <v>369</v>
      </c>
      <c r="B49" s="347"/>
      <c r="C49" s="348"/>
      <c r="D49" s="348">
        <v>2</v>
      </c>
      <c r="E49" s="348">
        <v>3</v>
      </c>
      <c r="F49" s="348">
        <v>4</v>
      </c>
      <c r="G49" s="332">
        <v>19</v>
      </c>
      <c r="H49" s="348">
        <v>8</v>
      </c>
      <c r="I49" s="348">
        <v>6</v>
      </c>
      <c r="J49" s="344">
        <v>8</v>
      </c>
      <c r="K49" s="349">
        <v>7</v>
      </c>
      <c r="L49" s="344">
        <v>6</v>
      </c>
      <c r="M49" s="350">
        <v>16</v>
      </c>
      <c r="N49" s="351">
        <f t="shared" si="1"/>
        <v>79</v>
      </c>
      <c r="O49" s="352">
        <f t="shared" si="2"/>
        <v>7.9</v>
      </c>
      <c r="P49" s="353">
        <f t="shared" si="3"/>
        <v>1.210171568627451</v>
      </c>
      <c r="Q49" s="2"/>
      <c r="R49" s="174"/>
      <c r="S49" s="415" t="s">
        <v>339</v>
      </c>
      <c r="T49" s="416"/>
      <c r="U49" s="417"/>
      <c r="V49" s="417">
        <v>8</v>
      </c>
      <c r="W49" s="417">
        <v>16</v>
      </c>
      <c r="X49" s="417">
        <v>3</v>
      </c>
      <c r="Y49" s="418">
        <v>14</v>
      </c>
      <c r="Z49" s="417">
        <v>10</v>
      </c>
      <c r="AA49" s="417">
        <v>11</v>
      </c>
      <c r="AB49" s="417">
        <v>0</v>
      </c>
      <c r="AC49" s="417">
        <v>3</v>
      </c>
      <c r="AD49" s="417">
        <v>12</v>
      </c>
      <c r="AE49" s="419">
        <v>0</v>
      </c>
      <c r="AF49" s="728">
        <f>SUM(T49:AE49)</f>
        <v>77</v>
      </c>
      <c r="AG49" s="729">
        <f>AVERAGE(T49:AE49)</f>
        <v>7.7</v>
      </c>
      <c r="AM49" s="120"/>
      <c r="AN49" s="120"/>
      <c r="BB49"/>
    </row>
    <row r="50" spans="1:55" ht="23.25">
      <c r="A50" s="343" t="s">
        <v>370</v>
      </c>
      <c r="B50" s="347"/>
      <c r="C50" s="348"/>
      <c r="D50" s="348">
        <v>0</v>
      </c>
      <c r="E50" s="348">
        <v>1</v>
      </c>
      <c r="F50" s="348">
        <v>0</v>
      </c>
      <c r="G50" s="332">
        <v>1</v>
      </c>
      <c r="H50" s="348">
        <v>1</v>
      </c>
      <c r="I50" s="348">
        <v>0</v>
      </c>
      <c r="J50" s="344">
        <v>11</v>
      </c>
      <c r="K50" s="349">
        <v>1</v>
      </c>
      <c r="L50" s="344">
        <v>0</v>
      </c>
      <c r="M50" s="350">
        <v>0</v>
      </c>
      <c r="N50" s="351">
        <f t="shared" si="1"/>
        <v>15</v>
      </c>
      <c r="O50" s="352">
        <f t="shared" si="2"/>
        <v>1.5</v>
      </c>
      <c r="P50" s="353">
        <f t="shared" si="3"/>
        <v>0.2297794117647059</v>
      </c>
      <c r="Q50" s="2"/>
      <c r="R50" s="174"/>
      <c r="BC50" s="120"/>
    </row>
    <row r="51" spans="1:55" ht="23.25">
      <c r="A51" s="343" t="s">
        <v>371</v>
      </c>
      <c r="B51" s="347"/>
      <c r="C51" s="348"/>
      <c r="D51" s="348">
        <v>1</v>
      </c>
      <c r="E51" s="348">
        <v>2</v>
      </c>
      <c r="F51" s="348">
        <v>5</v>
      </c>
      <c r="G51" s="332">
        <v>1</v>
      </c>
      <c r="H51" s="348">
        <v>2</v>
      </c>
      <c r="I51" s="348">
        <v>1</v>
      </c>
      <c r="J51" s="344">
        <v>5</v>
      </c>
      <c r="K51" s="349">
        <v>2</v>
      </c>
      <c r="L51" s="344">
        <v>3</v>
      </c>
      <c r="M51" s="350">
        <v>1</v>
      </c>
      <c r="N51" s="351">
        <f t="shared" si="1"/>
        <v>23</v>
      </c>
      <c r="O51" s="352">
        <f t="shared" si="2"/>
        <v>2.2999999999999998</v>
      </c>
      <c r="P51" s="353">
        <f t="shared" si="3"/>
        <v>0.35232843137254904</v>
      </c>
      <c r="Q51" s="2"/>
      <c r="R51" s="174"/>
      <c r="BC51" s="120"/>
    </row>
    <row r="52" spans="1:55" ht="22.5">
      <c r="A52" s="375" t="s">
        <v>372</v>
      </c>
      <c r="B52" s="347"/>
      <c r="C52" s="348"/>
      <c r="D52" s="348">
        <v>3</v>
      </c>
      <c r="E52" s="348">
        <v>5</v>
      </c>
      <c r="F52" s="348">
        <v>0</v>
      </c>
      <c r="G52" s="332">
        <v>1</v>
      </c>
      <c r="H52" s="348">
        <v>1</v>
      </c>
      <c r="I52" s="348">
        <v>0</v>
      </c>
      <c r="J52" s="344">
        <v>0</v>
      </c>
      <c r="K52" s="349">
        <v>0</v>
      </c>
      <c r="L52" s="344">
        <v>1</v>
      </c>
      <c r="M52" s="350">
        <v>0</v>
      </c>
      <c r="N52" s="351">
        <f t="shared" si="1"/>
        <v>11</v>
      </c>
      <c r="O52" s="352">
        <f t="shared" si="2"/>
        <v>1.1000000000000001</v>
      </c>
      <c r="P52" s="353">
        <f t="shared" si="3"/>
        <v>0.16850490196078433</v>
      </c>
      <c r="Q52" s="339"/>
      <c r="R52" s="174"/>
      <c r="S52" s="174"/>
      <c r="AH52" s="80"/>
    </row>
    <row r="53" spans="1:55" ht="23.25">
      <c r="A53" s="343" t="s">
        <v>373</v>
      </c>
      <c r="B53" s="347"/>
      <c r="C53" s="348"/>
      <c r="D53" s="348">
        <v>60</v>
      </c>
      <c r="E53" s="348">
        <v>223</v>
      </c>
      <c r="F53" s="348">
        <v>107</v>
      </c>
      <c r="G53" s="332">
        <v>94</v>
      </c>
      <c r="H53" s="348">
        <v>81</v>
      </c>
      <c r="I53" s="348">
        <v>110</v>
      </c>
      <c r="J53" s="344">
        <v>158</v>
      </c>
      <c r="K53" s="349">
        <v>113</v>
      </c>
      <c r="L53" s="344">
        <v>116</v>
      </c>
      <c r="M53" s="350">
        <v>82</v>
      </c>
      <c r="N53" s="351">
        <f t="shared" si="1"/>
        <v>1144</v>
      </c>
      <c r="O53" s="352">
        <f t="shared" si="2"/>
        <v>114.4</v>
      </c>
      <c r="P53" s="353">
        <f t="shared" si="3"/>
        <v>17.524509803921568</v>
      </c>
      <c r="Q53" s="2"/>
      <c r="R53" s="174"/>
      <c r="S53" s="174"/>
    </row>
    <row r="54" spans="1:55" ht="23.25">
      <c r="A54" s="343" t="s">
        <v>374</v>
      </c>
      <c r="B54" s="347"/>
      <c r="C54" s="348"/>
      <c r="D54" s="348">
        <v>9</v>
      </c>
      <c r="E54" s="348">
        <v>14</v>
      </c>
      <c r="F54" s="348">
        <v>11</v>
      </c>
      <c r="G54" s="332">
        <v>10</v>
      </c>
      <c r="H54" s="348">
        <v>10</v>
      </c>
      <c r="I54" s="348">
        <v>8</v>
      </c>
      <c r="J54" s="344">
        <v>10</v>
      </c>
      <c r="K54" s="349">
        <v>11</v>
      </c>
      <c r="L54" s="344">
        <v>10</v>
      </c>
      <c r="M54" s="350">
        <v>6</v>
      </c>
      <c r="N54" s="351">
        <f t="shared" ref="N54:N85" si="9">SUM(B54:M54)</f>
        <v>99</v>
      </c>
      <c r="O54" s="352">
        <f t="shared" ref="O54:O85" si="10">AVERAGE(B54:M54)</f>
        <v>9.9</v>
      </c>
      <c r="P54" s="353">
        <f t="shared" si="3"/>
        <v>1.5165441176470589</v>
      </c>
      <c r="Q54" s="2"/>
      <c r="R54" s="174"/>
      <c r="S54" s="174"/>
    </row>
    <row r="55" spans="1:55" ht="23.25">
      <c r="A55" s="343" t="s">
        <v>375</v>
      </c>
      <c r="B55" s="347"/>
      <c r="C55" s="348"/>
      <c r="D55" s="348">
        <v>9</v>
      </c>
      <c r="E55" s="348">
        <v>25</v>
      </c>
      <c r="F55" s="348">
        <v>13</v>
      </c>
      <c r="G55" s="332">
        <v>14</v>
      </c>
      <c r="H55" s="348">
        <v>41</v>
      </c>
      <c r="I55" s="348">
        <v>12</v>
      </c>
      <c r="J55" s="344">
        <v>45</v>
      </c>
      <c r="K55" s="349">
        <v>28</v>
      </c>
      <c r="L55" s="344">
        <v>60</v>
      </c>
      <c r="M55" s="350">
        <v>23</v>
      </c>
      <c r="N55" s="351">
        <f t="shared" si="9"/>
        <v>270</v>
      </c>
      <c r="O55" s="352">
        <f t="shared" si="10"/>
        <v>27</v>
      </c>
      <c r="P55" s="353">
        <f t="shared" si="3"/>
        <v>4.1360294117647056</v>
      </c>
      <c r="Q55" s="2"/>
      <c r="R55" s="174"/>
      <c r="S55" s="174"/>
    </row>
    <row r="56" spans="1:55" ht="23.25">
      <c r="A56" s="343" t="s">
        <v>483</v>
      </c>
      <c r="B56" s="347"/>
      <c r="C56" s="348"/>
      <c r="D56" s="348">
        <v>21</v>
      </c>
      <c r="E56" s="348">
        <v>8</v>
      </c>
      <c r="F56" s="348">
        <v>14</v>
      </c>
      <c r="G56" s="332">
        <v>19</v>
      </c>
      <c r="H56" s="348">
        <v>23</v>
      </c>
      <c r="I56" s="348">
        <v>22</v>
      </c>
      <c r="J56" s="344">
        <v>18</v>
      </c>
      <c r="K56" s="349">
        <v>11</v>
      </c>
      <c r="L56" s="344">
        <v>18</v>
      </c>
      <c r="M56" s="350">
        <v>11</v>
      </c>
      <c r="N56" s="351">
        <f t="shared" si="9"/>
        <v>165</v>
      </c>
      <c r="O56" s="352">
        <f t="shared" si="10"/>
        <v>16.5</v>
      </c>
      <c r="P56" s="353">
        <f t="shared" ref="P56:P87" si="11">(N56/$N$100)*100</f>
        <v>2.5275735294117649</v>
      </c>
      <c r="Q56" s="339"/>
      <c r="R56" s="174"/>
      <c r="S56" s="174"/>
    </row>
    <row r="57" spans="1:55" ht="23.25">
      <c r="A57" s="420" t="s">
        <v>376</v>
      </c>
      <c r="B57" s="347"/>
      <c r="C57" s="348"/>
      <c r="D57" s="348">
        <v>2</v>
      </c>
      <c r="E57" s="348">
        <v>0</v>
      </c>
      <c r="F57" s="348">
        <v>0</v>
      </c>
      <c r="G57" s="332">
        <v>0</v>
      </c>
      <c r="H57" s="348">
        <v>2</v>
      </c>
      <c r="I57" s="348">
        <v>0</v>
      </c>
      <c r="J57" s="344">
        <v>3</v>
      </c>
      <c r="K57" s="349">
        <v>1</v>
      </c>
      <c r="L57" s="344">
        <v>3</v>
      </c>
      <c r="M57" s="350">
        <v>0</v>
      </c>
      <c r="N57" s="351">
        <f t="shared" si="9"/>
        <v>11</v>
      </c>
      <c r="O57" s="352">
        <f t="shared" si="10"/>
        <v>1.1000000000000001</v>
      </c>
      <c r="P57" s="353">
        <f t="shared" si="11"/>
        <v>0.16850490196078433</v>
      </c>
      <c r="Q57" s="339"/>
      <c r="R57" s="174"/>
      <c r="S57" s="174"/>
    </row>
    <row r="58" spans="1:55" ht="23.25">
      <c r="A58" s="343" t="s">
        <v>377</v>
      </c>
      <c r="B58" s="347"/>
      <c r="C58" s="348"/>
      <c r="D58" s="348">
        <v>26</v>
      </c>
      <c r="E58" s="348">
        <v>18</v>
      </c>
      <c r="F58" s="348">
        <v>24</v>
      </c>
      <c r="G58" s="332">
        <v>13</v>
      </c>
      <c r="H58" s="348">
        <v>21</v>
      </c>
      <c r="I58" s="348">
        <v>29</v>
      </c>
      <c r="J58" s="344">
        <v>22</v>
      </c>
      <c r="K58" s="349">
        <v>24</v>
      </c>
      <c r="L58" s="344">
        <v>20</v>
      </c>
      <c r="M58" s="350">
        <v>24</v>
      </c>
      <c r="N58" s="351">
        <f t="shared" si="9"/>
        <v>221</v>
      </c>
      <c r="O58" s="352">
        <f t="shared" si="10"/>
        <v>22.1</v>
      </c>
      <c r="P58" s="353">
        <f t="shared" si="11"/>
        <v>3.3854166666666665</v>
      </c>
      <c r="Q58" s="339"/>
      <c r="R58" s="174"/>
      <c r="S58" s="174"/>
    </row>
    <row r="59" spans="1:55" ht="23.25">
      <c r="A59" s="343" t="s">
        <v>378</v>
      </c>
      <c r="B59" s="347"/>
      <c r="C59" s="348"/>
      <c r="D59" s="348">
        <v>2</v>
      </c>
      <c r="E59" s="348">
        <v>0</v>
      </c>
      <c r="F59" s="348">
        <v>0</v>
      </c>
      <c r="G59" s="332">
        <v>1</v>
      </c>
      <c r="H59" s="348">
        <v>0</v>
      </c>
      <c r="I59" s="348">
        <v>0</v>
      </c>
      <c r="J59" s="344">
        <v>1</v>
      </c>
      <c r="K59" s="349">
        <v>3</v>
      </c>
      <c r="L59" s="344">
        <v>1</v>
      </c>
      <c r="M59" s="350">
        <v>1</v>
      </c>
      <c r="N59" s="351">
        <f t="shared" si="9"/>
        <v>9</v>
      </c>
      <c r="O59" s="352">
        <f t="shared" si="10"/>
        <v>0.9</v>
      </c>
      <c r="P59" s="353">
        <f t="shared" si="11"/>
        <v>0.13786764705882354</v>
      </c>
      <c r="Q59" s="339"/>
      <c r="R59" s="174"/>
      <c r="S59" s="174"/>
    </row>
    <row r="60" spans="1:55">
      <c r="A60" s="343" t="s">
        <v>379</v>
      </c>
      <c r="B60" s="347"/>
      <c r="C60" s="348"/>
      <c r="D60" s="348">
        <v>8</v>
      </c>
      <c r="E60" s="348">
        <v>6</v>
      </c>
      <c r="F60" s="348">
        <v>5</v>
      </c>
      <c r="G60" s="332">
        <v>8</v>
      </c>
      <c r="H60" s="348">
        <v>7</v>
      </c>
      <c r="I60" s="348">
        <v>7</v>
      </c>
      <c r="J60" s="344">
        <v>7</v>
      </c>
      <c r="K60" s="349">
        <v>9</v>
      </c>
      <c r="L60" s="344">
        <v>7</v>
      </c>
      <c r="M60" s="350">
        <v>9</v>
      </c>
      <c r="N60" s="351">
        <f t="shared" si="9"/>
        <v>73</v>
      </c>
      <c r="O60" s="352">
        <f t="shared" si="10"/>
        <v>7.3</v>
      </c>
      <c r="P60" s="353">
        <f t="shared" si="11"/>
        <v>1.1182598039215685</v>
      </c>
      <c r="Q60" s="339"/>
      <c r="R60" s="174"/>
      <c r="S60" s="174"/>
    </row>
    <row r="61" spans="1:55">
      <c r="A61" s="421" t="s">
        <v>380</v>
      </c>
      <c r="B61" s="347"/>
      <c r="C61" s="348"/>
      <c r="D61" s="348">
        <v>2</v>
      </c>
      <c r="E61" s="348">
        <v>1</v>
      </c>
      <c r="F61" s="348">
        <v>0</v>
      </c>
      <c r="G61" s="332">
        <v>2</v>
      </c>
      <c r="H61" s="348">
        <v>3</v>
      </c>
      <c r="I61" s="348">
        <v>2</v>
      </c>
      <c r="J61" s="344">
        <v>2</v>
      </c>
      <c r="K61" s="349">
        <v>0</v>
      </c>
      <c r="L61" s="344">
        <v>0</v>
      </c>
      <c r="M61" s="350">
        <v>3</v>
      </c>
      <c r="N61" s="351">
        <f t="shared" si="9"/>
        <v>15</v>
      </c>
      <c r="O61" s="352">
        <f t="shared" si="10"/>
        <v>1.5</v>
      </c>
      <c r="P61" s="353">
        <f t="shared" si="11"/>
        <v>0.2297794117647059</v>
      </c>
      <c r="Q61" s="2"/>
      <c r="R61" s="174"/>
      <c r="S61" s="174"/>
      <c r="AL61" s="422"/>
    </row>
    <row r="62" spans="1:55" ht="34.5">
      <c r="A62" s="420" t="s">
        <v>381</v>
      </c>
      <c r="B62" s="347"/>
      <c r="C62" s="348"/>
      <c r="D62" s="348">
        <v>8</v>
      </c>
      <c r="E62" s="348">
        <v>6</v>
      </c>
      <c r="F62" s="348">
        <v>7</v>
      </c>
      <c r="G62" s="332">
        <v>7</v>
      </c>
      <c r="H62" s="348">
        <v>15</v>
      </c>
      <c r="I62" s="348">
        <v>9</v>
      </c>
      <c r="J62" s="344">
        <v>18</v>
      </c>
      <c r="K62" s="349">
        <v>14</v>
      </c>
      <c r="L62" s="344">
        <v>14</v>
      </c>
      <c r="M62" s="350">
        <v>5</v>
      </c>
      <c r="N62" s="351">
        <f t="shared" si="9"/>
        <v>103</v>
      </c>
      <c r="O62" s="352">
        <f t="shared" si="10"/>
        <v>10.3</v>
      </c>
      <c r="P62" s="353">
        <f t="shared" si="11"/>
        <v>1.5778186274509802</v>
      </c>
      <c r="Q62" s="2"/>
      <c r="R62" s="174"/>
      <c r="S62" s="174"/>
    </row>
    <row r="63" spans="1:55" ht="23.25">
      <c r="A63" s="420" t="s">
        <v>382</v>
      </c>
      <c r="B63" s="347"/>
      <c r="C63" s="348"/>
      <c r="D63" s="348">
        <v>3</v>
      </c>
      <c r="E63" s="348">
        <v>1</v>
      </c>
      <c r="F63" s="348">
        <v>0</v>
      </c>
      <c r="G63" s="332">
        <v>2</v>
      </c>
      <c r="H63" s="348">
        <v>2</v>
      </c>
      <c r="I63" s="348">
        <v>4</v>
      </c>
      <c r="J63" s="344">
        <v>3</v>
      </c>
      <c r="K63" s="349">
        <v>3</v>
      </c>
      <c r="L63" s="344">
        <v>2</v>
      </c>
      <c r="M63" s="350">
        <v>0</v>
      </c>
      <c r="N63" s="351">
        <f t="shared" si="9"/>
        <v>20</v>
      </c>
      <c r="O63" s="352">
        <f t="shared" si="10"/>
        <v>2</v>
      </c>
      <c r="P63" s="353">
        <f t="shared" si="11"/>
        <v>0.30637254901960786</v>
      </c>
      <c r="Q63" s="339"/>
      <c r="R63" s="174"/>
      <c r="S63" s="174"/>
    </row>
    <row r="64" spans="1:55" ht="34.5">
      <c r="A64" s="420" t="s">
        <v>383</v>
      </c>
      <c r="B64" s="347"/>
      <c r="C64" s="348"/>
      <c r="D64" s="348">
        <v>3</v>
      </c>
      <c r="E64" s="348">
        <v>1</v>
      </c>
      <c r="F64" s="348">
        <v>1</v>
      </c>
      <c r="G64" s="332">
        <v>0</v>
      </c>
      <c r="H64" s="348">
        <v>1</v>
      </c>
      <c r="I64" s="348">
        <v>0</v>
      </c>
      <c r="J64" s="344">
        <v>3</v>
      </c>
      <c r="K64" s="349">
        <v>2</v>
      </c>
      <c r="L64" s="344">
        <v>0</v>
      </c>
      <c r="M64" s="350">
        <v>1</v>
      </c>
      <c r="N64" s="351">
        <f t="shared" si="9"/>
        <v>12</v>
      </c>
      <c r="O64" s="352">
        <f t="shared" si="10"/>
        <v>1.2</v>
      </c>
      <c r="P64" s="353">
        <f t="shared" si="11"/>
        <v>0.18382352941176469</v>
      </c>
      <c r="Q64" s="339"/>
      <c r="R64" s="174"/>
      <c r="S64" s="174"/>
    </row>
    <row r="65" spans="1:38" ht="24.95" customHeight="1">
      <c r="A65" s="375" t="s">
        <v>384</v>
      </c>
      <c r="B65" s="347"/>
      <c r="C65" s="348"/>
      <c r="D65" s="348">
        <v>0</v>
      </c>
      <c r="E65" s="348">
        <v>0</v>
      </c>
      <c r="F65" s="348">
        <v>0</v>
      </c>
      <c r="G65" s="332">
        <v>0</v>
      </c>
      <c r="H65" s="348">
        <v>0</v>
      </c>
      <c r="I65" s="348">
        <v>0</v>
      </c>
      <c r="J65" s="344">
        <v>0</v>
      </c>
      <c r="K65" s="345">
        <v>0</v>
      </c>
      <c r="L65" s="344">
        <v>0</v>
      </c>
      <c r="M65" s="350">
        <v>0</v>
      </c>
      <c r="N65" s="351">
        <f t="shared" si="9"/>
        <v>0</v>
      </c>
      <c r="O65" s="352">
        <f t="shared" si="10"/>
        <v>0</v>
      </c>
      <c r="P65" s="353">
        <f t="shared" si="11"/>
        <v>0</v>
      </c>
      <c r="Q65" s="339"/>
      <c r="R65" s="174"/>
      <c r="S65" s="174"/>
    </row>
    <row r="66" spans="1:38" ht="24.95" customHeight="1">
      <c r="A66" s="343" t="s">
        <v>385</v>
      </c>
      <c r="B66" s="347"/>
      <c r="C66" s="348"/>
      <c r="D66" s="348">
        <v>1</v>
      </c>
      <c r="E66" s="348">
        <v>0</v>
      </c>
      <c r="F66" s="348">
        <v>0</v>
      </c>
      <c r="G66" s="332">
        <v>3</v>
      </c>
      <c r="H66" s="348">
        <v>3</v>
      </c>
      <c r="I66" s="348">
        <v>1</v>
      </c>
      <c r="J66" s="344">
        <v>3</v>
      </c>
      <c r="K66" s="349">
        <v>3</v>
      </c>
      <c r="L66" s="344">
        <v>3</v>
      </c>
      <c r="M66" s="350">
        <v>0</v>
      </c>
      <c r="N66" s="351">
        <f t="shared" si="9"/>
        <v>17</v>
      </c>
      <c r="O66" s="352">
        <f t="shared" si="10"/>
        <v>1.7</v>
      </c>
      <c r="P66" s="353">
        <f t="shared" si="11"/>
        <v>0.26041666666666663</v>
      </c>
      <c r="Q66" s="339"/>
      <c r="R66" s="174"/>
      <c r="S66" s="174"/>
    </row>
    <row r="67" spans="1:38" ht="24.95" customHeight="1">
      <c r="A67" s="343" t="s">
        <v>386</v>
      </c>
      <c r="B67" s="347"/>
      <c r="C67" s="348"/>
      <c r="D67" s="348">
        <v>4</v>
      </c>
      <c r="E67" s="348">
        <v>2</v>
      </c>
      <c r="F67" s="348">
        <v>0</v>
      </c>
      <c r="G67" s="332">
        <v>1</v>
      </c>
      <c r="H67" s="348">
        <v>2</v>
      </c>
      <c r="I67" s="348">
        <v>0</v>
      </c>
      <c r="J67" s="344">
        <v>4</v>
      </c>
      <c r="K67" s="349">
        <v>0</v>
      </c>
      <c r="L67" s="344">
        <v>3</v>
      </c>
      <c r="M67" s="350">
        <v>1</v>
      </c>
      <c r="N67" s="351">
        <f t="shared" si="9"/>
        <v>17</v>
      </c>
      <c r="O67" s="352">
        <f t="shared" si="10"/>
        <v>1.7</v>
      </c>
      <c r="P67" s="353">
        <f t="shared" si="11"/>
        <v>0.26041666666666663</v>
      </c>
      <c r="Q67" s="2"/>
      <c r="R67" s="174"/>
      <c r="S67" s="174"/>
      <c r="AL67" s="76"/>
    </row>
    <row r="68" spans="1:38" ht="24.95" customHeight="1">
      <c r="A68" s="343" t="s">
        <v>245</v>
      </c>
      <c r="B68" s="347"/>
      <c r="C68" s="348"/>
      <c r="D68" s="348">
        <v>5</v>
      </c>
      <c r="E68" s="348">
        <v>11</v>
      </c>
      <c r="F68" s="348">
        <v>14</v>
      </c>
      <c r="G68" s="332">
        <v>10</v>
      </c>
      <c r="H68" s="348">
        <v>5</v>
      </c>
      <c r="I68" s="348">
        <v>6</v>
      </c>
      <c r="J68" s="344">
        <v>16</v>
      </c>
      <c r="K68" s="349">
        <v>13</v>
      </c>
      <c r="L68" s="344">
        <v>14</v>
      </c>
      <c r="M68" s="350">
        <v>5</v>
      </c>
      <c r="N68" s="351">
        <f t="shared" si="9"/>
        <v>99</v>
      </c>
      <c r="O68" s="352">
        <f t="shared" si="10"/>
        <v>9.9</v>
      </c>
      <c r="P68" s="353">
        <f t="shared" si="11"/>
        <v>1.5165441176470589</v>
      </c>
      <c r="Q68" s="2"/>
      <c r="R68" s="174"/>
      <c r="S68" s="174"/>
      <c r="AL68" s="76"/>
    </row>
    <row r="69" spans="1:38" ht="24.95" customHeight="1">
      <c r="A69" s="343" t="s">
        <v>246</v>
      </c>
      <c r="B69" s="347"/>
      <c r="C69" s="348"/>
      <c r="D69" s="348">
        <v>3</v>
      </c>
      <c r="E69" s="348">
        <v>0</v>
      </c>
      <c r="F69" s="348">
        <v>2</v>
      </c>
      <c r="G69" s="332">
        <v>1</v>
      </c>
      <c r="H69" s="348">
        <v>1</v>
      </c>
      <c r="I69" s="348">
        <v>1</v>
      </c>
      <c r="J69" s="344">
        <v>2</v>
      </c>
      <c r="K69" s="349">
        <v>4</v>
      </c>
      <c r="L69" s="344">
        <v>2</v>
      </c>
      <c r="M69" s="350">
        <v>0</v>
      </c>
      <c r="N69" s="351">
        <f t="shared" si="9"/>
        <v>16</v>
      </c>
      <c r="O69" s="352">
        <f t="shared" si="10"/>
        <v>1.6</v>
      </c>
      <c r="P69" s="353">
        <f t="shared" si="11"/>
        <v>0.24509803921568626</v>
      </c>
      <c r="Q69" s="2"/>
      <c r="R69" s="174"/>
      <c r="S69" s="174"/>
      <c r="AL69" s="76"/>
    </row>
    <row r="70" spans="1:38" ht="24.95" customHeight="1">
      <c r="A70" s="343" t="s">
        <v>247</v>
      </c>
      <c r="B70" s="347"/>
      <c r="C70" s="348"/>
      <c r="D70" s="348">
        <v>5</v>
      </c>
      <c r="E70" s="348">
        <v>4</v>
      </c>
      <c r="F70" s="348">
        <v>1</v>
      </c>
      <c r="G70" s="332">
        <v>2</v>
      </c>
      <c r="H70" s="348">
        <v>2</v>
      </c>
      <c r="I70" s="348">
        <v>1</v>
      </c>
      <c r="J70" s="344">
        <v>0</v>
      </c>
      <c r="K70" s="349">
        <v>4</v>
      </c>
      <c r="L70" s="344">
        <v>2</v>
      </c>
      <c r="M70" s="350">
        <v>1</v>
      </c>
      <c r="N70" s="351">
        <f t="shared" si="9"/>
        <v>22</v>
      </c>
      <c r="O70" s="352">
        <f t="shared" si="10"/>
        <v>2.2000000000000002</v>
      </c>
      <c r="P70" s="353">
        <f t="shared" si="11"/>
        <v>0.33700980392156865</v>
      </c>
      <c r="Q70" s="2"/>
      <c r="R70" s="174"/>
      <c r="S70" s="174"/>
      <c r="AL70" s="76"/>
    </row>
    <row r="71" spans="1:38" ht="24.95" customHeight="1">
      <c r="A71" s="343" t="s">
        <v>387</v>
      </c>
      <c r="B71" s="347"/>
      <c r="C71" s="348"/>
      <c r="D71" s="348">
        <v>4</v>
      </c>
      <c r="E71" s="348">
        <v>0</v>
      </c>
      <c r="F71" s="348">
        <v>1</v>
      </c>
      <c r="G71" s="332">
        <v>2</v>
      </c>
      <c r="H71" s="348">
        <v>1</v>
      </c>
      <c r="I71" s="348">
        <v>1</v>
      </c>
      <c r="J71" s="344">
        <v>1</v>
      </c>
      <c r="K71" s="349">
        <v>0</v>
      </c>
      <c r="L71" s="344">
        <v>5</v>
      </c>
      <c r="M71" s="350">
        <v>2</v>
      </c>
      <c r="N71" s="351">
        <f t="shared" si="9"/>
        <v>17</v>
      </c>
      <c r="O71" s="352">
        <f t="shared" si="10"/>
        <v>1.7</v>
      </c>
      <c r="P71" s="353">
        <f t="shared" si="11"/>
        <v>0.26041666666666663</v>
      </c>
      <c r="Q71" s="2"/>
      <c r="R71" s="174"/>
      <c r="S71" s="174"/>
      <c r="AL71" s="76"/>
    </row>
    <row r="72" spans="1:38" ht="24.95" customHeight="1">
      <c r="A72" s="343" t="s">
        <v>249</v>
      </c>
      <c r="B72" s="347"/>
      <c r="C72" s="348"/>
      <c r="D72" s="348">
        <v>3</v>
      </c>
      <c r="E72" s="348">
        <v>4</v>
      </c>
      <c r="F72" s="348">
        <v>1</v>
      </c>
      <c r="G72" s="332">
        <v>2</v>
      </c>
      <c r="H72" s="348">
        <v>1</v>
      </c>
      <c r="I72" s="348">
        <v>0</v>
      </c>
      <c r="J72" s="344">
        <v>0</v>
      </c>
      <c r="K72" s="349">
        <v>0</v>
      </c>
      <c r="L72" s="344">
        <v>5</v>
      </c>
      <c r="M72" s="350">
        <v>0</v>
      </c>
      <c r="N72" s="351">
        <f t="shared" si="9"/>
        <v>16</v>
      </c>
      <c r="O72" s="352">
        <f t="shared" si="10"/>
        <v>1.6</v>
      </c>
      <c r="P72" s="353">
        <f t="shared" si="11"/>
        <v>0.24509803921568626</v>
      </c>
      <c r="Q72" s="2"/>
      <c r="R72" s="174"/>
      <c r="S72" s="174"/>
    </row>
    <row r="73" spans="1:38" ht="24.95" customHeight="1">
      <c r="A73" s="343" t="s">
        <v>250</v>
      </c>
      <c r="B73" s="347"/>
      <c r="C73" s="348"/>
      <c r="D73" s="348">
        <v>3</v>
      </c>
      <c r="E73" s="348">
        <v>1</v>
      </c>
      <c r="F73" s="348">
        <v>0</v>
      </c>
      <c r="G73" s="332">
        <v>1</v>
      </c>
      <c r="H73" s="348">
        <v>1</v>
      </c>
      <c r="I73" s="348">
        <v>6</v>
      </c>
      <c r="J73" s="344">
        <v>0</v>
      </c>
      <c r="K73" s="349">
        <v>1</v>
      </c>
      <c r="L73" s="344">
        <v>1</v>
      </c>
      <c r="M73" s="350">
        <v>2</v>
      </c>
      <c r="N73" s="351">
        <f t="shared" si="9"/>
        <v>16</v>
      </c>
      <c r="O73" s="352">
        <f t="shared" si="10"/>
        <v>1.6</v>
      </c>
      <c r="P73" s="353">
        <f t="shared" si="11"/>
        <v>0.24509803921568626</v>
      </c>
      <c r="Q73" s="2"/>
      <c r="R73" s="174"/>
      <c r="S73" s="174"/>
    </row>
    <row r="74" spans="1:38" ht="24.95" customHeight="1">
      <c r="A74" s="343" t="s">
        <v>251</v>
      </c>
      <c r="B74" s="347"/>
      <c r="C74" s="348"/>
      <c r="D74" s="348">
        <v>5</v>
      </c>
      <c r="E74" s="348">
        <v>0</v>
      </c>
      <c r="F74" s="348">
        <v>2</v>
      </c>
      <c r="G74" s="332">
        <v>8</v>
      </c>
      <c r="H74" s="348">
        <v>2</v>
      </c>
      <c r="I74" s="348">
        <v>0</v>
      </c>
      <c r="J74" s="344">
        <v>4</v>
      </c>
      <c r="K74" s="349">
        <v>6</v>
      </c>
      <c r="L74" s="344">
        <v>3</v>
      </c>
      <c r="M74" s="350">
        <v>2</v>
      </c>
      <c r="N74" s="351">
        <f t="shared" si="9"/>
        <v>32</v>
      </c>
      <c r="O74" s="352">
        <f t="shared" si="10"/>
        <v>3.2</v>
      </c>
      <c r="P74" s="353">
        <f t="shared" si="11"/>
        <v>0.49019607843137253</v>
      </c>
      <c r="Q74" s="2"/>
      <c r="R74" s="174"/>
      <c r="S74" s="174"/>
    </row>
    <row r="75" spans="1:38" ht="24.95" customHeight="1">
      <c r="A75" s="343" t="s">
        <v>388</v>
      </c>
      <c r="B75" s="347"/>
      <c r="C75" s="348"/>
      <c r="D75" s="348">
        <v>4</v>
      </c>
      <c r="E75" s="348">
        <v>0</v>
      </c>
      <c r="F75" s="348">
        <v>1</v>
      </c>
      <c r="G75" s="332">
        <v>1</v>
      </c>
      <c r="H75" s="348">
        <v>2</v>
      </c>
      <c r="I75" s="348">
        <v>4</v>
      </c>
      <c r="J75" s="344">
        <v>0</v>
      </c>
      <c r="K75" s="349">
        <v>1</v>
      </c>
      <c r="L75" s="344">
        <v>2</v>
      </c>
      <c r="M75" s="350">
        <v>1</v>
      </c>
      <c r="N75" s="351">
        <f t="shared" si="9"/>
        <v>16</v>
      </c>
      <c r="O75" s="352">
        <f t="shared" si="10"/>
        <v>1.6</v>
      </c>
      <c r="P75" s="353">
        <f t="shared" si="11"/>
        <v>0.24509803921568626</v>
      </c>
      <c r="Q75" s="2"/>
      <c r="R75" s="174"/>
      <c r="S75" s="174"/>
    </row>
    <row r="76" spans="1:38" ht="24.95" customHeight="1">
      <c r="A76" s="343" t="s">
        <v>253</v>
      </c>
      <c r="B76" s="347"/>
      <c r="C76" s="348"/>
      <c r="D76" s="348">
        <v>3</v>
      </c>
      <c r="E76" s="348">
        <v>1</v>
      </c>
      <c r="F76" s="348">
        <v>1</v>
      </c>
      <c r="G76" s="332">
        <v>3</v>
      </c>
      <c r="H76" s="348">
        <v>4</v>
      </c>
      <c r="I76" s="348">
        <v>2</v>
      </c>
      <c r="J76" s="344">
        <v>1</v>
      </c>
      <c r="K76" s="349">
        <v>0</v>
      </c>
      <c r="L76" s="344">
        <v>1</v>
      </c>
      <c r="M76" s="350">
        <v>0</v>
      </c>
      <c r="N76" s="351">
        <f t="shared" si="9"/>
        <v>16</v>
      </c>
      <c r="O76" s="352">
        <f t="shared" si="10"/>
        <v>1.6</v>
      </c>
      <c r="P76" s="353">
        <f t="shared" si="11"/>
        <v>0.24509803921568626</v>
      </c>
      <c r="Q76" s="2"/>
      <c r="R76" s="174"/>
      <c r="S76" s="174"/>
    </row>
    <row r="77" spans="1:38" ht="24.95" customHeight="1">
      <c r="A77" s="343" t="s">
        <v>254</v>
      </c>
      <c r="B77" s="347"/>
      <c r="C77" s="348"/>
      <c r="D77" s="348">
        <v>4</v>
      </c>
      <c r="E77" s="348">
        <v>5</v>
      </c>
      <c r="F77" s="348">
        <v>3</v>
      </c>
      <c r="G77" s="332">
        <v>1</v>
      </c>
      <c r="H77" s="348">
        <v>3</v>
      </c>
      <c r="I77" s="348">
        <v>2</v>
      </c>
      <c r="J77" s="344">
        <v>4</v>
      </c>
      <c r="K77" s="349">
        <v>6</v>
      </c>
      <c r="L77" s="344">
        <v>3</v>
      </c>
      <c r="M77" s="350">
        <v>3</v>
      </c>
      <c r="N77" s="351">
        <f t="shared" si="9"/>
        <v>34</v>
      </c>
      <c r="O77" s="352">
        <f t="shared" si="10"/>
        <v>3.4</v>
      </c>
      <c r="P77" s="353">
        <f t="shared" si="11"/>
        <v>0.52083333333333326</v>
      </c>
      <c r="Q77" s="2"/>
      <c r="R77" s="174"/>
      <c r="S77" s="174"/>
    </row>
    <row r="78" spans="1:38" ht="24.95" customHeight="1">
      <c r="A78" s="343" t="s">
        <v>255</v>
      </c>
      <c r="B78" s="347"/>
      <c r="C78" s="348"/>
      <c r="D78" s="348">
        <v>7</v>
      </c>
      <c r="E78" s="348">
        <v>1</v>
      </c>
      <c r="F78" s="348">
        <v>2</v>
      </c>
      <c r="G78" s="332">
        <v>1</v>
      </c>
      <c r="H78" s="348">
        <v>3</v>
      </c>
      <c r="I78" s="348">
        <v>0</v>
      </c>
      <c r="J78" s="344">
        <v>2</v>
      </c>
      <c r="K78" s="349">
        <v>0</v>
      </c>
      <c r="L78" s="344">
        <v>1</v>
      </c>
      <c r="M78" s="350">
        <v>0</v>
      </c>
      <c r="N78" s="351">
        <f t="shared" si="9"/>
        <v>17</v>
      </c>
      <c r="O78" s="352">
        <f t="shared" si="10"/>
        <v>1.7</v>
      </c>
      <c r="P78" s="353">
        <f t="shared" si="11"/>
        <v>0.26041666666666663</v>
      </c>
      <c r="Q78" s="2"/>
      <c r="R78" s="174"/>
      <c r="S78" s="174"/>
    </row>
    <row r="79" spans="1:38" ht="24.95" customHeight="1">
      <c r="A79" s="343" t="s">
        <v>256</v>
      </c>
      <c r="B79" s="347"/>
      <c r="C79" s="348"/>
      <c r="D79" s="348">
        <v>4</v>
      </c>
      <c r="E79" s="348">
        <v>6</v>
      </c>
      <c r="F79" s="348">
        <v>5</v>
      </c>
      <c r="G79" s="332">
        <v>2</v>
      </c>
      <c r="H79" s="348">
        <v>2</v>
      </c>
      <c r="I79" s="348">
        <v>6</v>
      </c>
      <c r="J79" s="344">
        <v>7</v>
      </c>
      <c r="K79" s="349">
        <v>6</v>
      </c>
      <c r="L79" s="344">
        <v>7</v>
      </c>
      <c r="M79" s="350">
        <v>7</v>
      </c>
      <c r="N79" s="351">
        <f t="shared" si="9"/>
        <v>52</v>
      </c>
      <c r="O79" s="352">
        <f t="shared" si="10"/>
        <v>5.2</v>
      </c>
      <c r="P79" s="353">
        <f t="shared" si="11"/>
        <v>0.79656862745098034</v>
      </c>
      <c r="Q79" s="2"/>
      <c r="R79" s="174"/>
      <c r="S79" s="174"/>
    </row>
    <row r="80" spans="1:38" ht="24.95" customHeight="1">
      <c r="A80" s="343" t="s">
        <v>257</v>
      </c>
      <c r="B80" s="347"/>
      <c r="C80" s="348"/>
      <c r="D80" s="348">
        <v>3</v>
      </c>
      <c r="E80" s="348">
        <v>0</v>
      </c>
      <c r="F80" s="348">
        <v>1</v>
      </c>
      <c r="G80" s="332">
        <v>3</v>
      </c>
      <c r="H80" s="348">
        <v>4</v>
      </c>
      <c r="I80" s="348">
        <v>1</v>
      </c>
      <c r="J80" s="344">
        <v>0</v>
      </c>
      <c r="K80" s="349">
        <v>3</v>
      </c>
      <c r="L80" s="344">
        <v>3</v>
      </c>
      <c r="M80" s="350">
        <v>5</v>
      </c>
      <c r="N80" s="351">
        <f t="shared" si="9"/>
        <v>23</v>
      </c>
      <c r="O80" s="352">
        <f t="shared" si="10"/>
        <v>2.2999999999999998</v>
      </c>
      <c r="P80" s="353">
        <f t="shared" si="11"/>
        <v>0.35232843137254904</v>
      </c>
      <c r="Q80" s="2"/>
      <c r="R80" s="174"/>
      <c r="S80" s="174"/>
    </row>
    <row r="81" spans="1:19" ht="24.95" customHeight="1">
      <c r="A81" s="343" t="s">
        <v>258</v>
      </c>
      <c r="B81" s="347"/>
      <c r="C81" s="348"/>
      <c r="D81" s="348">
        <v>4</v>
      </c>
      <c r="E81" s="348">
        <v>2</v>
      </c>
      <c r="F81" s="348">
        <v>3</v>
      </c>
      <c r="G81" s="332">
        <v>1</v>
      </c>
      <c r="H81" s="348">
        <v>1</v>
      </c>
      <c r="I81" s="348">
        <v>1</v>
      </c>
      <c r="J81" s="344">
        <v>2</v>
      </c>
      <c r="K81" s="349">
        <v>3</v>
      </c>
      <c r="L81" s="344">
        <v>3</v>
      </c>
      <c r="M81" s="350">
        <v>1</v>
      </c>
      <c r="N81" s="351">
        <f t="shared" si="9"/>
        <v>21</v>
      </c>
      <c r="O81" s="352">
        <f t="shared" si="10"/>
        <v>2.1</v>
      </c>
      <c r="P81" s="353">
        <f t="shared" si="11"/>
        <v>0.3216911764705882</v>
      </c>
      <c r="Q81" s="2"/>
      <c r="R81" s="174"/>
      <c r="S81" s="174"/>
    </row>
    <row r="82" spans="1:19" ht="24.95" customHeight="1">
      <c r="A82" s="343" t="s">
        <v>259</v>
      </c>
      <c r="B82" s="347"/>
      <c r="C82" s="348"/>
      <c r="D82" s="348">
        <v>4</v>
      </c>
      <c r="E82" s="348">
        <v>5</v>
      </c>
      <c r="F82" s="348">
        <v>2</v>
      </c>
      <c r="G82" s="332">
        <v>2</v>
      </c>
      <c r="H82" s="348">
        <v>2</v>
      </c>
      <c r="I82" s="348">
        <v>2</v>
      </c>
      <c r="J82" s="344">
        <v>3</v>
      </c>
      <c r="K82" s="349">
        <v>4</v>
      </c>
      <c r="L82" s="344">
        <v>4</v>
      </c>
      <c r="M82" s="350">
        <v>3</v>
      </c>
      <c r="N82" s="351">
        <f t="shared" si="9"/>
        <v>31</v>
      </c>
      <c r="O82" s="352">
        <f t="shared" si="10"/>
        <v>3.1</v>
      </c>
      <c r="P82" s="353">
        <f t="shared" si="11"/>
        <v>0.47487745098039214</v>
      </c>
      <c r="Q82" s="2"/>
      <c r="R82" s="174"/>
      <c r="S82" s="174"/>
    </row>
    <row r="83" spans="1:19" ht="24.95" customHeight="1">
      <c r="A83" s="423" t="s">
        <v>389</v>
      </c>
      <c r="B83" s="347"/>
      <c r="C83" s="348"/>
      <c r="D83" s="348">
        <v>4</v>
      </c>
      <c r="E83" s="348">
        <v>0</v>
      </c>
      <c r="F83" s="348">
        <v>3</v>
      </c>
      <c r="G83" s="332">
        <v>1</v>
      </c>
      <c r="H83" s="348">
        <v>1</v>
      </c>
      <c r="I83" s="348">
        <v>0</v>
      </c>
      <c r="J83" s="344">
        <v>1</v>
      </c>
      <c r="K83" s="349">
        <v>1</v>
      </c>
      <c r="L83" s="344">
        <v>3</v>
      </c>
      <c r="M83" s="350">
        <v>3</v>
      </c>
      <c r="N83" s="351">
        <f t="shared" si="9"/>
        <v>17</v>
      </c>
      <c r="O83" s="352">
        <f t="shared" si="10"/>
        <v>1.7</v>
      </c>
      <c r="P83" s="353">
        <f t="shared" si="11"/>
        <v>0.26041666666666663</v>
      </c>
      <c r="Q83" s="2"/>
      <c r="R83" s="174"/>
      <c r="S83" s="174"/>
    </row>
    <row r="84" spans="1:19" ht="24.95" customHeight="1">
      <c r="A84" s="343" t="s">
        <v>261</v>
      </c>
      <c r="B84" s="347"/>
      <c r="C84" s="348"/>
      <c r="D84" s="348">
        <v>4</v>
      </c>
      <c r="E84" s="348">
        <v>3</v>
      </c>
      <c r="F84" s="348">
        <v>0</v>
      </c>
      <c r="G84" s="332">
        <v>2</v>
      </c>
      <c r="H84" s="348">
        <v>4</v>
      </c>
      <c r="I84" s="348">
        <v>0</v>
      </c>
      <c r="J84" s="344">
        <v>2</v>
      </c>
      <c r="K84" s="349">
        <v>3</v>
      </c>
      <c r="L84" s="344">
        <v>3</v>
      </c>
      <c r="M84" s="350">
        <v>2</v>
      </c>
      <c r="N84" s="351">
        <f t="shared" si="9"/>
        <v>23</v>
      </c>
      <c r="O84" s="352">
        <f t="shared" si="10"/>
        <v>2.2999999999999998</v>
      </c>
      <c r="P84" s="353">
        <f t="shared" si="11"/>
        <v>0.35232843137254904</v>
      </c>
      <c r="Q84" s="2"/>
      <c r="R84" s="174"/>
      <c r="S84" s="174"/>
    </row>
    <row r="85" spans="1:19" ht="24.95" customHeight="1">
      <c r="A85" s="343" t="s">
        <v>262</v>
      </c>
      <c r="B85" s="347"/>
      <c r="C85" s="348"/>
      <c r="D85" s="348">
        <v>3</v>
      </c>
      <c r="E85" s="348">
        <v>0</v>
      </c>
      <c r="F85" s="348">
        <v>3</v>
      </c>
      <c r="G85" s="332">
        <v>1</v>
      </c>
      <c r="H85" s="348">
        <v>1</v>
      </c>
      <c r="I85" s="348">
        <v>1</v>
      </c>
      <c r="J85" s="344">
        <v>1</v>
      </c>
      <c r="K85" s="349">
        <v>2</v>
      </c>
      <c r="L85" s="344">
        <v>3</v>
      </c>
      <c r="M85" s="350">
        <v>0</v>
      </c>
      <c r="N85" s="351">
        <f t="shared" si="9"/>
        <v>15</v>
      </c>
      <c r="O85" s="352">
        <f t="shared" si="10"/>
        <v>1.5</v>
      </c>
      <c r="P85" s="353">
        <f t="shared" si="11"/>
        <v>0.2297794117647059</v>
      </c>
      <c r="Q85" s="2"/>
      <c r="R85" s="174"/>
      <c r="S85" s="174"/>
    </row>
    <row r="86" spans="1:19" ht="24.95" customHeight="1">
      <c r="A86" s="343" t="s">
        <v>263</v>
      </c>
      <c r="B86" s="347"/>
      <c r="C86" s="348"/>
      <c r="D86" s="348">
        <v>5</v>
      </c>
      <c r="E86" s="348">
        <v>5</v>
      </c>
      <c r="F86" s="348">
        <v>1</v>
      </c>
      <c r="G86" s="332">
        <v>1</v>
      </c>
      <c r="H86" s="348">
        <v>1</v>
      </c>
      <c r="I86" s="348">
        <v>1</v>
      </c>
      <c r="J86" s="344">
        <v>2</v>
      </c>
      <c r="K86" s="349">
        <v>1</v>
      </c>
      <c r="L86" s="344">
        <v>1</v>
      </c>
      <c r="M86" s="350">
        <v>0</v>
      </c>
      <c r="N86" s="351">
        <f t="shared" ref="N86:N99" si="12">SUM(B86:M86)</f>
        <v>18</v>
      </c>
      <c r="O86" s="352">
        <f t="shared" ref="O86:O100" si="13">AVERAGE(B86:M86)</f>
        <v>1.8</v>
      </c>
      <c r="P86" s="353">
        <f t="shared" si="11"/>
        <v>0.27573529411764708</v>
      </c>
      <c r="Q86" s="2"/>
      <c r="R86" s="174"/>
      <c r="S86" s="174"/>
    </row>
    <row r="87" spans="1:19" ht="24.95" customHeight="1">
      <c r="A87" s="343" t="s">
        <v>264</v>
      </c>
      <c r="B87" s="347"/>
      <c r="C87" s="348"/>
      <c r="D87" s="348">
        <v>4</v>
      </c>
      <c r="E87" s="348">
        <v>0</v>
      </c>
      <c r="F87" s="348">
        <v>1</v>
      </c>
      <c r="G87" s="332">
        <v>3</v>
      </c>
      <c r="H87" s="348">
        <v>1</v>
      </c>
      <c r="I87" s="348">
        <v>1</v>
      </c>
      <c r="J87" s="344">
        <v>2</v>
      </c>
      <c r="K87" s="349">
        <v>0</v>
      </c>
      <c r="L87" s="344">
        <v>2</v>
      </c>
      <c r="M87" s="350">
        <v>3</v>
      </c>
      <c r="N87" s="351">
        <f t="shared" si="12"/>
        <v>17</v>
      </c>
      <c r="O87" s="352">
        <f t="shared" si="13"/>
        <v>1.7</v>
      </c>
      <c r="P87" s="353">
        <f t="shared" si="11"/>
        <v>0.26041666666666663</v>
      </c>
      <c r="Q87" s="2"/>
      <c r="R87" s="174"/>
      <c r="S87" s="174"/>
    </row>
    <row r="88" spans="1:19" ht="24.95" customHeight="1">
      <c r="A88" s="343" t="s">
        <v>265</v>
      </c>
      <c r="B88" s="347"/>
      <c r="C88" s="348"/>
      <c r="D88" s="348">
        <v>6</v>
      </c>
      <c r="E88" s="348">
        <v>3</v>
      </c>
      <c r="F88" s="348">
        <v>2</v>
      </c>
      <c r="G88" s="332">
        <v>4</v>
      </c>
      <c r="H88" s="348">
        <v>5</v>
      </c>
      <c r="I88" s="348">
        <v>5</v>
      </c>
      <c r="J88" s="344">
        <v>5</v>
      </c>
      <c r="K88" s="349">
        <v>12</v>
      </c>
      <c r="L88" s="344">
        <v>12</v>
      </c>
      <c r="M88" s="350">
        <v>6</v>
      </c>
      <c r="N88" s="351">
        <f t="shared" si="12"/>
        <v>60</v>
      </c>
      <c r="O88" s="352">
        <f t="shared" si="13"/>
        <v>6</v>
      </c>
      <c r="P88" s="353">
        <f t="shared" ref="P88:P99" si="14">(N88/$N$100)*100</f>
        <v>0.91911764705882359</v>
      </c>
      <c r="Q88" s="2"/>
      <c r="R88" s="174"/>
      <c r="S88" s="174"/>
    </row>
    <row r="89" spans="1:19" ht="24.95" customHeight="1">
      <c r="A89" s="343" t="s">
        <v>266</v>
      </c>
      <c r="B89" s="347"/>
      <c r="C89" s="348"/>
      <c r="D89" s="348">
        <v>5</v>
      </c>
      <c r="E89" s="348">
        <v>0</v>
      </c>
      <c r="F89" s="348">
        <v>3</v>
      </c>
      <c r="G89" s="332">
        <v>1</v>
      </c>
      <c r="H89" s="348">
        <v>2</v>
      </c>
      <c r="I89" s="348">
        <v>1</v>
      </c>
      <c r="J89" s="344">
        <v>1</v>
      </c>
      <c r="K89" s="349">
        <v>0</v>
      </c>
      <c r="L89" s="344">
        <v>2</v>
      </c>
      <c r="M89" s="350">
        <v>10</v>
      </c>
      <c r="N89" s="351">
        <f t="shared" si="12"/>
        <v>25</v>
      </c>
      <c r="O89" s="352">
        <f t="shared" si="13"/>
        <v>2.5</v>
      </c>
      <c r="P89" s="353">
        <f t="shared" si="14"/>
        <v>0.38296568627450978</v>
      </c>
      <c r="Q89" s="2"/>
      <c r="R89" s="174"/>
      <c r="S89" s="174"/>
    </row>
    <row r="90" spans="1:19" ht="24.95" customHeight="1">
      <c r="A90" s="343" t="s">
        <v>267</v>
      </c>
      <c r="B90" s="347"/>
      <c r="C90" s="348"/>
      <c r="D90" s="348">
        <v>3</v>
      </c>
      <c r="E90" s="348">
        <v>0</v>
      </c>
      <c r="F90" s="348">
        <v>5</v>
      </c>
      <c r="G90" s="332">
        <v>2</v>
      </c>
      <c r="H90" s="348">
        <v>2</v>
      </c>
      <c r="I90" s="348">
        <v>3</v>
      </c>
      <c r="J90" s="344">
        <v>2</v>
      </c>
      <c r="K90" s="349">
        <v>3</v>
      </c>
      <c r="L90" s="344">
        <v>5</v>
      </c>
      <c r="M90" s="350">
        <v>3</v>
      </c>
      <c r="N90" s="351">
        <f t="shared" si="12"/>
        <v>28</v>
      </c>
      <c r="O90" s="352">
        <f t="shared" si="13"/>
        <v>2.8</v>
      </c>
      <c r="P90" s="353">
        <f t="shared" si="14"/>
        <v>0.42892156862745101</v>
      </c>
      <c r="Q90" s="2"/>
      <c r="R90" s="174"/>
      <c r="S90" s="174"/>
    </row>
    <row r="91" spans="1:19" ht="24.95" customHeight="1">
      <c r="A91" s="343" t="s">
        <v>268</v>
      </c>
      <c r="B91" s="347"/>
      <c r="C91" s="348"/>
      <c r="D91" s="348">
        <v>5</v>
      </c>
      <c r="E91" s="348">
        <v>2</v>
      </c>
      <c r="F91" s="348">
        <v>3</v>
      </c>
      <c r="G91" s="332">
        <v>3</v>
      </c>
      <c r="H91" s="348">
        <v>5</v>
      </c>
      <c r="I91" s="348">
        <v>1</v>
      </c>
      <c r="J91" s="344">
        <v>3</v>
      </c>
      <c r="K91" s="349">
        <v>8</v>
      </c>
      <c r="L91" s="344">
        <v>5</v>
      </c>
      <c r="M91" s="350">
        <v>5</v>
      </c>
      <c r="N91" s="351">
        <f t="shared" si="12"/>
        <v>40</v>
      </c>
      <c r="O91" s="352">
        <f t="shared" si="13"/>
        <v>4</v>
      </c>
      <c r="P91" s="353">
        <f t="shared" si="14"/>
        <v>0.61274509803921573</v>
      </c>
      <c r="Q91" s="2"/>
      <c r="R91" s="174"/>
      <c r="S91" s="174"/>
    </row>
    <row r="92" spans="1:19" ht="24.95" customHeight="1">
      <c r="A92" s="343" t="s">
        <v>269</v>
      </c>
      <c r="B92" s="347"/>
      <c r="C92" s="348"/>
      <c r="D92" s="348">
        <v>4</v>
      </c>
      <c r="E92" s="348">
        <v>11</v>
      </c>
      <c r="F92" s="348">
        <v>12</v>
      </c>
      <c r="G92" s="332">
        <v>4</v>
      </c>
      <c r="H92" s="348">
        <v>6</v>
      </c>
      <c r="I92" s="348">
        <v>3</v>
      </c>
      <c r="J92" s="344">
        <v>3</v>
      </c>
      <c r="K92" s="349">
        <v>2</v>
      </c>
      <c r="L92" s="344">
        <v>3</v>
      </c>
      <c r="M92" s="350">
        <v>3</v>
      </c>
      <c r="N92" s="351">
        <f t="shared" si="12"/>
        <v>51</v>
      </c>
      <c r="O92" s="352">
        <f t="shared" si="13"/>
        <v>5.0999999999999996</v>
      </c>
      <c r="P92" s="353">
        <f t="shared" si="14"/>
        <v>0.78125</v>
      </c>
      <c r="Q92" s="2"/>
      <c r="R92" s="174"/>
      <c r="S92" s="174"/>
    </row>
    <row r="93" spans="1:19" ht="24.95" customHeight="1">
      <c r="A93" s="343" t="s">
        <v>270</v>
      </c>
      <c r="B93" s="347"/>
      <c r="C93" s="348"/>
      <c r="D93" s="348">
        <v>3</v>
      </c>
      <c r="E93" s="348">
        <v>4</v>
      </c>
      <c r="F93" s="348">
        <v>2</v>
      </c>
      <c r="G93" s="332">
        <v>2</v>
      </c>
      <c r="H93" s="348">
        <v>2</v>
      </c>
      <c r="I93" s="348">
        <v>3</v>
      </c>
      <c r="J93" s="344">
        <v>6</v>
      </c>
      <c r="K93" s="349">
        <v>1</v>
      </c>
      <c r="L93" s="344">
        <v>2</v>
      </c>
      <c r="M93" s="350">
        <v>2</v>
      </c>
      <c r="N93" s="351">
        <f t="shared" si="12"/>
        <v>27</v>
      </c>
      <c r="O93" s="352">
        <f t="shared" si="13"/>
        <v>2.7</v>
      </c>
      <c r="P93" s="353">
        <f t="shared" si="14"/>
        <v>0.41360294117647062</v>
      </c>
      <c r="Q93" s="2"/>
      <c r="R93" s="174"/>
      <c r="S93" s="174"/>
    </row>
    <row r="94" spans="1:19" ht="24.95" customHeight="1">
      <c r="A94" s="343" t="s">
        <v>271</v>
      </c>
      <c r="B94" s="347"/>
      <c r="C94" s="348"/>
      <c r="D94" s="348">
        <v>3</v>
      </c>
      <c r="E94" s="348">
        <v>0</v>
      </c>
      <c r="F94" s="348">
        <v>0</v>
      </c>
      <c r="G94" s="332">
        <v>2</v>
      </c>
      <c r="H94" s="348">
        <v>1</v>
      </c>
      <c r="I94" s="348">
        <v>1</v>
      </c>
      <c r="J94" s="344">
        <v>0</v>
      </c>
      <c r="K94" s="349">
        <v>2</v>
      </c>
      <c r="L94" s="344">
        <v>2</v>
      </c>
      <c r="M94" s="350">
        <v>0</v>
      </c>
      <c r="N94" s="351">
        <f t="shared" si="12"/>
        <v>11</v>
      </c>
      <c r="O94" s="352">
        <f t="shared" si="13"/>
        <v>1.1000000000000001</v>
      </c>
      <c r="P94" s="353">
        <f t="shared" si="14"/>
        <v>0.16850490196078433</v>
      </c>
      <c r="Q94" s="2"/>
      <c r="R94" s="174"/>
      <c r="S94" s="174"/>
    </row>
    <row r="95" spans="1:19" ht="24.95" customHeight="1">
      <c r="A95" s="343" t="s">
        <v>272</v>
      </c>
      <c r="B95" s="347"/>
      <c r="C95" s="348"/>
      <c r="D95" s="348">
        <v>7</v>
      </c>
      <c r="E95" s="348">
        <v>6</v>
      </c>
      <c r="F95" s="348">
        <v>64</v>
      </c>
      <c r="G95" s="332">
        <v>7</v>
      </c>
      <c r="H95" s="348">
        <v>2</v>
      </c>
      <c r="I95" s="348">
        <v>1</v>
      </c>
      <c r="J95" s="344">
        <v>4</v>
      </c>
      <c r="K95" s="349">
        <v>1</v>
      </c>
      <c r="L95" s="344">
        <v>2</v>
      </c>
      <c r="M95" s="350">
        <v>2</v>
      </c>
      <c r="N95" s="351">
        <f t="shared" si="12"/>
        <v>96</v>
      </c>
      <c r="O95" s="352">
        <f t="shared" si="13"/>
        <v>9.6</v>
      </c>
      <c r="P95" s="353">
        <f t="shared" si="14"/>
        <v>1.4705882352941175</v>
      </c>
      <c r="Q95" s="2"/>
      <c r="R95" s="174"/>
      <c r="S95" s="174"/>
    </row>
    <row r="96" spans="1:19" ht="24.95" customHeight="1">
      <c r="A96" s="343" t="s">
        <v>273</v>
      </c>
      <c r="B96" s="347"/>
      <c r="C96" s="348"/>
      <c r="D96" s="348">
        <v>4</v>
      </c>
      <c r="E96" s="348">
        <v>4</v>
      </c>
      <c r="F96" s="348">
        <v>1</v>
      </c>
      <c r="G96" s="332">
        <v>1</v>
      </c>
      <c r="H96" s="348">
        <v>2</v>
      </c>
      <c r="I96" s="348">
        <v>0</v>
      </c>
      <c r="J96" s="344">
        <v>0</v>
      </c>
      <c r="K96" s="349">
        <v>3</v>
      </c>
      <c r="L96" s="344">
        <v>2</v>
      </c>
      <c r="M96" s="350">
        <v>0</v>
      </c>
      <c r="N96" s="351">
        <f t="shared" si="12"/>
        <v>17</v>
      </c>
      <c r="O96" s="352">
        <f t="shared" si="13"/>
        <v>1.7</v>
      </c>
      <c r="P96" s="353">
        <f t="shared" si="14"/>
        <v>0.26041666666666663</v>
      </c>
      <c r="Q96" s="2"/>
      <c r="R96" s="174"/>
      <c r="S96" s="174"/>
    </row>
    <row r="97" spans="1:54" ht="24.95" customHeight="1">
      <c r="A97" s="343" t="s">
        <v>274</v>
      </c>
      <c r="B97" s="347"/>
      <c r="C97" s="348"/>
      <c r="D97" s="348">
        <v>5</v>
      </c>
      <c r="E97" s="348">
        <v>1</v>
      </c>
      <c r="F97" s="348">
        <v>0</v>
      </c>
      <c r="G97" s="332">
        <v>3</v>
      </c>
      <c r="H97" s="348">
        <v>3</v>
      </c>
      <c r="I97" s="348">
        <v>4</v>
      </c>
      <c r="J97" s="344">
        <v>1</v>
      </c>
      <c r="K97" s="349">
        <v>7</v>
      </c>
      <c r="L97" s="344">
        <v>3</v>
      </c>
      <c r="M97" s="350">
        <v>2</v>
      </c>
      <c r="N97" s="351">
        <f t="shared" si="12"/>
        <v>29</v>
      </c>
      <c r="O97" s="352">
        <f t="shared" si="13"/>
        <v>2.9</v>
      </c>
      <c r="P97" s="353">
        <f t="shared" si="14"/>
        <v>0.44424019607843135</v>
      </c>
      <c r="Q97" s="2"/>
      <c r="R97" s="174"/>
      <c r="S97" s="174"/>
    </row>
    <row r="98" spans="1:54" s="71" customFormat="1" ht="24.95" customHeight="1">
      <c r="A98" s="351" t="s">
        <v>275</v>
      </c>
      <c r="B98" s="562"/>
      <c r="C98" s="348"/>
      <c r="D98" s="427">
        <v>6</v>
      </c>
      <c r="E98" s="427">
        <v>21</v>
      </c>
      <c r="F98" s="427">
        <v>2</v>
      </c>
      <c r="G98" s="332">
        <v>11</v>
      </c>
      <c r="H98" s="427">
        <v>2</v>
      </c>
      <c r="I98" s="427">
        <v>1</v>
      </c>
      <c r="J98" s="344">
        <v>0</v>
      </c>
      <c r="K98" s="349">
        <v>2</v>
      </c>
      <c r="L98" s="344">
        <v>3</v>
      </c>
      <c r="M98" s="350">
        <v>1</v>
      </c>
      <c r="N98" s="351">
        <f t="shared" si="12"/>
        <v>49</v>
      </c>
      <c r="O98" s="424">
        <f t="shared" si="13"/>
        <v>4.9000000000000004</v>
      </c>
      <c r="P98" s="425">
        <f t="shared" si="14"/>
        <v>0.75061274509803921</v>
      </c>
      <c r="Q98" s="339"/>
      <c r="T98" s="116"/>
      <c r="BB98" s="125"/>
    </row>
    <row r="99" spans="1:54" ht="24.95" customHeight="1" thickBot="1">
      <c r="A99" s="426" t="s">
        <v>390</v>
      </c>
      <c r="B99" s="536"/>
      <c r="C99" s="427"/>
      <c r="D99" s="428">
        <v>8</v>
      </c>
      <c r="E99" s="428">
        <v>14</v>
      </c>
      <c r="F99" s="428">
        <v>12</v>
      </c>
      <c r="G99" s="524">
        <v>13</v>
      </c>
      <c r="H99" s="428">
        <v>21</v>
      </c>
      <c r="I99" s="428">
        <v>7</v>
      </c>
      <c r="J99" s="429">
        <v>17</v>
      </c>
      <c r="K99" s="430">
        <v>19</v>
      </c>
      <c r="L99" s="429">
        <v>10</v>
      </c>
      <c r="M99" s="431">
        <v>21</v>
      </c>
      <c r="N99" s="432">
        <f t="shared" si="12"/>
        <v>142</v>
      </c>
      <c r="O99" s="433">
        <f t="shared" si="13"/>
        <v>14.2</v>
      </c>
      <c r="P99" s="434">
        <f t="shared" si="14"/>
        <v>2.1752450980392157</v>
      </c>
      <c r="Q99" s="435"/>
      <c r="R99" s="174"/>
      <c r="S99" s="436"/>
      <c r="T99" s="192"/>
      <c r="U99" s="120"/>
      <c r="V99" s="120"/>
      <c r="W99" s="120"/>
      <c r="X99" s="120"/>
      <c r="Y99" s="120"/>
      <c r="Z99" s="120"/>
      <c r="AA99" s="120"/>
      <c r="AB99" s="120"/>
      <c r="AC99" s="120"/>
      <c r="AD99" s="120"/>
      <c r="AE99" s="120"/>
    </row>
    <row r="100" spans="1:54" ht="24.95" customHeight="1" thickBot="1">
      <c r="A100" s="437" t="s">
        <v>311</v>
      </c>
      <c r="B100" s="439"/>
      <c r="C100" s="439"/>
      <c r="D100" s="523">
        <f>SUM(D22:D99)</f>
        <v>612</v>
      </c>
      <c r="E100" s="523">
        <f>SUM(E22:E99)</f>
        <v>736</v>
      </c>
      <c r="F100" s="523">
        <f>SUM(F22:F99)</f>
        <v>652</v>
      </c>
      <c r="G100" s="525">
        <f t="shared" ref="G100:L100" si="15">SUM(G22:G99)</f>
        <v>600</v>
      </c>
      <c r="H100" s="439">
        <f t="shared" si="15"/>
        <v>604</v>
      </c>
      <c r="I100" s="439">
        <f t="shared" si="15"/>
        <v>556</v>
      </c>
      <c r="J100" s="439">
        <f t="shared" si="15"/>
        <v>882</v>
      </c>
      <c r="K100" s="439">
        <f t="shared" si="15"/>
        <v>634</v>
      </c>
      <c r="L100" s="439">
        <f t="shared" si="15"/>
        <v>688</v>
      </c>
      <c r="M100" s="439">
        <f t="shared" ref="M100:N100" si="16">SUM(M22:M99)</f>
        <v>564</v>
      </c>
      <c r="N100" s="438">
        <f t="shared" si="16"/>
        <v>6528</v>
      </c>
      <c r="O100" s="440">
        <f t="shared" si="13"/>
        <v>652.79999999999995</v>
      </c>
      <c r="P100" s="441">
        <f>SUM(P22:P99)</f>
        <v>100.00000000000009</v>
      </c>
      <c r="Q100" s="442"/>
      <c r="R100" s="124"/>
      <c r="S100" s="174"/>
      <c r="T100" s="443"/>
      <c r="U100" s="71"/>
      <c r="V100" s="71"/>
      <c r="W100" s="71"/>
      <c r="X100" s="71"/>
      <c r="Y100" s="71"/>
      <c r="Z100" s="71"/>
      <c r="AA100" s="71"/>
      <c r="AB100" s="71"/>
      <c r="AC100" s="71"/>
      <c r="AD100" s="125"/>
      <c r="AE100" s="125"/>
      <c r="AH100" s="116"/>
    </row>
    <row r="101" spans="1:54" s="526" customFormat="1" ht="24.95" customHeight="1">
      <c r="C101" s="527"/>
      <c r="D101" s="527"/>
      <c r="F101" s="528"/>
      <c r="G101" s="528"/>
      <c r="H101" s="528"/>
      <c r="I101" s="529"/>
      <c r="J101" s="528"/>
      <c r="K101" s="528"/>
      <c r="L101" s="528"/>
      <c r="M101" s="530"/>
      <c r="N101" s="531"/>
      <c r="O101" s="527"/>
      <c r="P101" s="527"/>
      <c r="Q101" s="532"/>
      <c r="T101" s="632"/>
      <c r="U101" s="528"/>
      <c r="V101" s="528"/>
      <c r="W101" s="528"/>
      <c r="X101" s="528"/>
      <c r="Y101" s="528"/>
      <c r="Z101" s="528"/>
      <c r="AA101" s="528"/>
      <c r="AB101" s="528"/>
      <c r="AC101" s="528"/>
      <c r="AD101" s="528"/>
      <c r="AE101" s="528"/>
      <c r="AF101" s="528"/>
      <c r="AG101" s="528"/>
      <c r="AH101" s="530"/>
    </row>
    <row r="102" spans="1:54" s="526" customFormat="1">
      <c r="A102" s="984"/>
      <c r="B102" s="985"/>
      <c r="C102" s="985"/>
      <c r="D102" s="985"/>
      <c r="E102" s="985"/>
      <c r="F102" s="985"/>
      <c r="G102" s="985"/>
      <c r="H102" s="985"/>
      <c r="I102" s="985"/>
      <c r="J102" s="985"/>
      <c r="K102" s="985"/>
      <c r="L102" s="985"/>
      <c r="M102" s="985"/>
      <c r="N102" s="985"/>
      <c r="O102" s="986"/>
      <c r="P102" s="532"/>
      <c r="Q102" s="527"/>
      <c r="R102" s="987"/>
      <c r="S102" s="528"/>
      <c r="T102" s="530"/>
      <c r="U102" s="528"/>
      <c r="V102" s="528"/>
      <c r="W102" s="528"/>
      <c r="X102" s="528"/>
      <c r="Y102" s="528"/>
      <c r="Z102" s="528"/>
      <c r="AA102" s="528"/>
      <c r="AB102" s="528"/>
      <c r="AC102" s="528"/>
      <c r="AD102" s="528"/>
      <c r="AE102" s="528"/>
      <c r="AF102" s="530"/>
      <c r="AG102" s="528"/>
    </row>
    <row r="103" spans="1:54" s="526" customFormat="1">
      <c r="B103" s="988"/>
      <c r="C103" s="988"/>
      <c r="D103" s="988"/>
      <c r="E103" s="989"/>
      <c r="F103" s="989"/>
      <c r="G103" s="989"/>
      <c r="H103" s="989"/>
      <c r="I103" s="989"/>
      <c r="J103" s="989"/>
      <c r="K103" s="989"/>
      <c r="L103" s="989"/>
      <c r="M103" s="989"/>
      <c r="N103" s="531"/>
      <c r="O103" s="528"/>
      <c r="P103" s="527"/>
      <c r="Q103" s="531"/>
      <c r="T103" s="632"/>
      <c r="U103" s="528"/>
      <c r="V103" s="528"/>
      <c r="W103" s="528"/>
      <c r="X103" s="528"/>
      <c r="Y103" s="528"/>
      <c r="Z103" s="528"/>
      <c r="AA103" s="528"/>
      <c r="AB103" s="528"/>
      <c r="AC103" s="528"/>
      <c r="AD103" s="528"/>
      <c r="AE103" s="528"/>
      <c r="AF103" s="528"/>
      <c r="AG103" s="528"/>
      <c r="AH103" s="530"/>
    </row>
    <row r="104" spans="1:54" s="526" customFormat="1">
      <c r="A104" s="563" t="s">
        <v>326</v>
      </c>
      <c r="B104" s="510">
        <v>45627</v>
      </c>
      <c r="C104" s="510">
        <v>45597</v>
      </c>
      <c r="D104" s="511">
        <v>45566</v>
      </c>
      <c r="E104" s="511">
        <v>45536</v>
      </c>
      <c r="F104" s="511">
        <v>45505</v>
      </c>
      <c r="G104" s="511">
        <v>45474</v>
      </c>
      <c r="H104" s="511">
        <v>45444</v>
      </c>
      <c r="I104" s="511">
        <v>45413</v>
      </c>
      <c r="J104" s="511">
        <v>45383</v>
      </c>
      <c r="K104" s="511">
        <v>45352</v>
      </c>
      <c r="L104" s="512">
        <v>45323</v>
      </c>
      <c r="M104" s="511">
        <v>45292</v>
      </c>
      <c r="N104" s="514" t="s">
        <v>5</v>
      </c>
      <c r="O104" s="513"/>
      <c r="P104" s="990"/>
      <c r="Q104" s="531"/>
      <c r="T104" s="632"/>
      <c r="U104" s="528"/>
      <c r="V104" s="528"/>
      <c r="W104" s="528"/>
      <c r="X104" s="528"/>
      <c r="Y104" s="528"/>
      <c r="Z104" s="528"/>
      <c r="AA104" s="528"/>
      <c r="AB104" s="528"/>
      <c r="AC104" s="528"/>
      <c r="AD104" s="528"/>
      <c r="AE104" s="528"/>
      <c r="AF104" s="528"/>
      <c r="AG104" s="528"/>
      <c r="AH104" s="530"/>
    </row>
    <row r="105" spans="1:54" s="526" customFormat="1">
      <c r="A105" s="563" t="s">
        <v>391</v>
      </c>
      <c r="B105" s="514"/>
      <c r="C105" s="514"/>
      <c r="D105" s="514">
        <v>60</v>
      </c>
      <c r="E105" s="514">
        <v>223</v>
      </c>
      <c r="F105" s="514">
        <v>107</v>
      </c>
      <c r="G105" s="514">
        <v>94</v>
      </c>
      <c r="H105" s="514">
        <v>81</v>
      </c>
      <c r="I105" s="514">
        <v>110</v>
      </c>
      <c r="J105" s="515">
        <v>158</v>
      </c>
      <c r="K105" s="515">
        <v>113</v>
      </c>
      <c r="L105" s="515">
        <v>116</v>
      </c>
      <c r="M105" s="515">
        <v>82</v>
      </c>
      <c r="N105" s="514">
        <v>1144</v>
      </c>
      <c r="O105" s="516">
        <f>N105/$N$115*100</f>
        <v>30.944008655666757</v>
      </c>
      <c r="P105" s="990"/>
      <c r="Q105" s="531"/>
      <c r="T105" s="632"/>
      <c r="U105" s="528"/>
      <c r="V105" s="528"/>
      <c r="W105" s="528"/>
      <c r="X105" s="528"/>
      <c r="Y105" s="528"/>
      <c r="Z105" s="528"/>
      <c r="AA105" s="528"/>
      <c r="AB105" s="528"/>
      <c r="AC105" s="528"/>
      <c r="AD105" s="528"/>
      <c r="AE105" s="528"/>
      <c r="AF105" s="528"/>
      <c r="AG105" s="528"/>
      <c r="AH105" s="530"/>
    </row>
    <row r="106" spans="1:54" s="526" customFormat="1">
      <c r="A106" s="563" t="s">
        <v>392</v>
      </c>
      <c r="B106" s="514"/>
      <c r="C106" s="514"/>
      <c r="D106" s="514">
        <v>53</v>
      </c>
      <c r="E106" s="514">
        <v>52</v>
      </c>
      <c r="F106" s="514">
        <v>32</v>
      </c>
      <c r="G106" s="514">
        <v>39</v>
      </c>
      <c r="H106" s="514">
        <v>41</v>
      </c>
      <c r="I106" s="514">
        <v>42</v>
      </c>
      <c r="J106" s="515">
        <v>50</v>
      </c>
      <c r="K106" s="514">
        <v>42</v>
      </c>
      <c r="L106" s="515">
        <v>39</v>
      </c>
      <c r="M106" s="514">
        <v>37</v>
      </c>
      <c r="N106" s="514">
        <v>427</v>
      </c>
      <c r="O106" s="516">
        <f t="shared" ref="O106:O114" si="17">N106/$N$115*100</f>
        <v>11.549905328644847</v>
      </c>
      <c r="P106" s="990"/>
      <c r="Q106" s="531"/>
      <c r="T106" s="632"/>
      <c r="U106" s="528"/>
      <c r="V106" s="528"/>
      <c r="W106" s="528"/>
      <c r="X106" s="528"/>
      <c r="Y106" s="528"/>
      <c r="Z106" s="528"/>
      <c r="AA106" s="528"/>
      <c r="AB106" s="528"/>
      <c r="AC106" s="528"/>
      <c r="AD106" s="528"/>
      <c r="AE106" s="528"/>
      <c r="AF106" s="528"/>
      <c r="AG106" s="528"/>
      <c r="AH106" s="530"/>
    </row>
    <row r="107" spans="1:54" s="526" customFormat="1">
      <c r="A107" s="515" t="s">
        <v>395</v>
      </c>
      <c r="B107" s="514"/>
      <c r="C107" s="514"/>
      <c r="D107" s="514">
        <v>28</v>
      </c>
      <c r="E107" s="514">
        <v>27</v>
      </c>
      <c r="F107" s="514">
        <v>24</v>
      </c>
      <c r="G107" s="514">
        <v>33</v>
      </c>
      <c r="H107" s="514">
        <v>52</v>
      </c>
      <c r="I107" s="514">
        <v>43</v>
      </c>
      <c r="J107" s="515">
        <v>33</v>
      </c>
      <c r="K107" s="515">
        <v>40</v>
      </c>
      <c r="L107" s="515">
        <v>43</v>
      </c>
      <c r="M107" s="515">
        <v>48</v>
      </c>
      <c r="N107" s="514">
        <v>371</v>
      </c>
      <c r="O107" s="516">
        <f t="shared" si="17"/>
        <v>10.035163646199621</v>
      </c>
      <c r="P107" s="990"/>
      <c r="Q107" s="531"/>
      <c r="T107" s="632"/>
      <c r="U107" s="528"/>
      <c r="V107" s="528"/>
      <c r="W107" s="528"/>
      <c r="X107" s="528"/>
      <c r="Y107" s="528"/>
      <c r="Z107" s="528"/>
      <c r="AA107" s="528"/>
      <c r="AB107" s="528"/>
      <c r="AC107" s="528"/>
      <c r="AD107" s="528"/>
      <c r="AE107" s="528"/>
      <c r="AF107" s="528"/>
      <c r="AG107" s="528"/>
      <c r="AH107" s="530"/>
    </row>
    <row r="108" spans="1:54" s="526" customFormat="1">
      <c r="A108" s="563" t="s">
        <v>394</v>
      </c>
      <c r="B108" s="514"/>
      <c r="C108" s="514"/>
      <c r="D108" s="514">
        <v>38</v>
      </c>
      <c r="E108" s="514">
        <v>31</v>
      </c>
      <c r="F108" s="514">
        <v>25</v>
      </c>
      <c r="G108" s="514">
        <v>42</v>
      </c>
      <c r="H108" s="514">
        <v>32</v>
      </c>
      <c r="I108" s="514">
        <v>39</v>
      </c>
      <c r="J108" s="515">
        <v>54</v>
      </c>
      <c r="K108" s="515">
        <v>34</v>
      </c>
      <c r="L108" s="515">
        <v>30</v>
      </c>
      <c r="M108" s="515">
        <v>45</v>
      </c>
      <c r="N108" s="514">
        <v>370</v>
      </c>
      <c r="O108" s="516">
        <f t="shared" si="17"/>
        <v>10.008114687584529</v>
      </c>
      <c r="P108" s="990"/>
      <c r="Q108" s="531"/>
      <c r="T108" s="561"/>
      <c r="AF108" s="528"/>
      <c r="AG108" s="528"/>
    </row>
    <row r="109" spans="1:54" s="526" customFormat="1">
      <c r="A109" s="563" t="s">
        <v>393</v>
      </c>
      <c r="B109" s="514"/>
      <c r="C109" s="514"/>
      <c r="D109" s="514">
        <v>33</v>
      </c>
      <c r="E109" s="514">
        <v>37</v>
      </c>
      <c r="F109" s="514">
        <v>45</v>
      </c>
      <c r="G109" s="514">
        <v>23</v>
      </c>
      <c r="H109" s="514">
        <v>19</v>
      </c>
      <c r="I109" s="514">
        <v>25</v>
      </c>
      <c r="J109" s="515">
        <v>85</v>
      </c>
      <c r="K109" s="515">
        <v>32</v>
      </c>
      <c r="L109" s="515">
        <v>31</v>
      </c>
      <c r="M109" s="515">
        <v>29</v>
      </c>
      <c r="N109" s="514">
        <v>359</v>
      </c>
      <c r="O109" s="516">
        <f t="shared" si="17"/>
        <v>9.7105761428185016</v>
      </c>
      <c r="P109" s="990"/>
      <c r="Q109" s="531"/>
      <c r="T109" s="561"/>
      <c r="AF109" s="528"/>
      <c r="AG109" s="528"/>
    </row>
    <row r="110" spans="1:54" s="526" customFormat="1">
      <c r="A110" s="563" t="s">
        <v>396</v>
      </c>
      <c r="B110" s="514"/>
      <c r="C110" s="514"/>
      <c r="D110" s="514">
        <v>9</v>
      </c>
      <c r="E110" s="514">
        <v>25</v>
      </c>
      <c r="F110" s="514">
        <v>13</v>
      </c>
      <c r="G110" s="514">
        <v>14</v>
      </c>
      <c r="H110" s="514">
        <v>41</v>
      </c>
      <c r="I110" s="514">
        <v>12</v>
      </c>
      <c r="J110" s="515">
        <v>45</v>
      </c>
      <c r="K110" s="515">
        <v>28</v>
      </c>
      <c r="L110" s="515">
        <v>60</v>
      </c>
      <c r="M110" s="515">
        <v>23</v>
      </c>
      <c r="N110" s="514">
        <v>270</v>
      </c>
      <c r="O110" s="516">
        <f t="shared" si="17"/>
        <v>7.303218826075196</v>
      </c>
      <c r="P110" s="990"/>
      <c r="Q110" s="531"/>
      <c r="T110" s="561"/>
      <c r="AF110" s="528"/>
      <c r="AG110" s="528"/>
    </row>
    <row r="111" spans="1:54" s="526" customFormat="1">
      <c r="A111" s="563" t="s">
        <v>436</v>
      </c>
      <c r="B111" s="514"/>
      <c r="C111" s="514"/>
      <c r="D111" s="514">
        <v>26</v>
      </c>
      <c r="E111" s="514">
        <v>18</v>
      </c>
      <c r="F111" s="514">
        <v>24</v>
      </c>
      <c r="G111" s="514">
        <v>13</v>
      </c>
      <c r="H111" s="514">
        <v>21</v>
      </c>
      <c r="I111" s="514">
        <v>29</v>
      </c>
      <c r="J111" s="515">
        <v>22</v>
      </c>
      <c r="K111" s="515">
        <v>24</v>
      </c>
      <c r="L111" s="515">
        <v>20</v>
      </c>
      <c r="M111" s="515">
        <v>24</v>
      </c>
      <c r="N111" s="514">
        <v>221</v>
      </c>
      <c r="O111" s="516">
        <f t="shared" si="17"/>
        <v>5.9778198539356238</v>
      </c>
      <c r="P111" s="990"/>
      <c r="Q111" s="531"/>
      <c r="T111" s="561"/>
      <c r="AF111" s="528"/>
      <c r="AG111" s="528"/>
    </row>
    <row r="112" spans="1:54" s="526" customFormat="1">
      <c r="A112" s="563" t="s">
        <v>487</v>
      </c>
      <c r="B112" s="514"/>
      <c r="C112" s="514"/>
      <c r="D112" s="514">
        <v>13</v>
      </c>
      <c r="E112" s="514">
        <v>18</v>
      </c>
      <c r="F112" s="514">
        <v>22</v>
      </c>
      <c r="G112" s="514">
        <v>22</v>
      </c>
      <c r="H112" s="514">
        <v>18</v>
      </c>
      <c r="I112" s="514">
        <v>15</v>
      </c>
      <c r="J112" s="515">
        <v>26</v>
      </c>
      <c r="K112" s="515">
        <v>12</v>
      </c>
      <c r="L112" s="515">
        <v>27</v>
      </c>
      <c r="M112" s="515">
        <v>14</v>
      </c>
      <c r="N112" s="514">
        <v>187</v>
      </c>
      <c r="O112" s="516">
        <f t="shared" si="17"/>
        <v>5.0581552610224501</v>
      </c>
      <c r="P112" s="990"/>
      <c r="Q112" s="531"/>
      <c r="T112" s="561"/>
      <c r="AF112" s="528"/>
      <c r="AG112" s="528"/>
    </row>
    <row r="113" spans="1:33" s="526" customFormat="1">
      <c r="A113" s="563" t="s">
        <v>72</v>
      </c>
      <c r="B113" s="514"/>
      <c r="C113" s="514"/>
      <c r="D113" s="514">
        <v>18</v>
      </c>
      <c r="E113" s="514">
        <v>23</v>
      </c>
      <c r="F113" s="514">
        <v>30</v>
      </c>
      <c r="G113" s="514">
        <v>25</v>
      </c>
      <c r="H113" s="514">
        <v>17</v>
      </c>
      <c r="I113" s="514">
        <v>11</v>
      </c>
      <c r="J113" s="515">
        <v>17</v>
      </c>
      <c r="K113" s="515">
        <v>13</v>
      </c>
      <c r="L113" s="515">
        <v>10</v>
      </c>
      <c r="M113" s="515">
        <v>18</v>
      </c>
      <c r="N113" s="514">
        <v>182</v>
      </c>
      <c r="O113" s="516">
        <f t="shared" si="17"/>
        <v>4.9229104679469842</v>
      </c>
      <c r="P113" s="990"/>
      <c r="Q113" s="531"/>
      <c r="T113" s="561"/>
      <c r="AF113" s="528"/>
      <c r="AG113" s="528"/>
    </row>
    <row r="114" spans="1:33" s="526" customFormat="1">
      <c r="A114" s="563" t="s">
        <v>547</v>
      </c>
      <c r="B114" s="514"/>
      <c r="C114" s="514"/>
      <c r="D114" s="514">
        <v>24</v>
      </c>
      <c r="E114" s="514">
        <v>13</v>
      </c>
      <c r="F114" s="514">
        <v>28</v>
      </c>
      <c r="G114" s="514">
        <v>16</v>
      </c>
      <c r="H114" s="514">
        <v>15</v>
      </c>
      <c r="I114" s="514">
        <v>5</v>
      </c>
      <c r="J114" s="515">
        <v>25</v>
      </c>
      <c r="K114" s="515">
        <v>14</v>
      </c>
      <c r="L114" s="515">
        <v>13</v>
      </c>
      <c r="M114" s="515">
        <v>13</v>
      </c>
      <c r="N114" s="514">
        <v>166</v>
      </c>
      <c r="O114" s="516">
        <f t="shared" si="17"/>
        <v>4.490127130105491</v>
      </c>
      <c r="P114" s="990"/>
      <c r="Q114" s="527"/>
      <c r="T114" s="561"/>
      <c r="AF114" s="528"/>
      <c r="AG114" s="528"/>
    </row>
    <row r="115" spans="1:33" s="526" customFormat="1">
      <c r="A115" s="509"/>
      <c r="B115" s="517"/>
      <c r="C115" s="518"/>
      <c r="D115" s="519"/>
      <c r="E115" s="517"/>
      <c r="F115" s="520"/>
      <c r="G115" s="520"/>
      <c r="H115" s="520"/>
      <c r="I115" s="521"/>
      <c r="J115" s="520"/>
      <c r="K115" s="520"/>
      <c r="L115" s="522"/>
      <c r="M115" s="522"/>
      <c r="N115" s="520">
        <f>SUM(N105:N114)</f>
        <v>3697</v>
      </c>
      <c r="O115" s="513"/>
      <c r="P115" s="990"/>
      <c r="Q115" s="527"/>
      <c r="AF115" s="528"/>
      <c r="AG115" s="528"/>
    </row>
    <row r="116" spans="1:33" s="526" customFormat="1">
      <c r="A116" s="522"/>
      <c r="B116" s="517"/>
      <c r="C116" s="518"/>
      <c r="D116" s="519"/>
      <c r="E116" s="517"/>
      <c r="F116" s="520"/>
      <c r="G116" s="520"/>
      <c r="H116" s="520"/>
      <c r="I116" s="521"/>
      <c r="J116" s="520"/>
      <c r="K116" s="520"/>
      <c r="L116" s="522"/>
      <c r="M116" s="522"/>
      <c r="N116" s="520"/>
      <c r="O116" s="513"/>
      <c r="P116" s="990"/>
      <c r="Q116" s="527"/>
      <c r="AF116" s="528"/>
      <c r="AG116" s="528"/>
    </row>
    <row r="117" spans="1:33" s="526" customFormat="1">
      <c r="A117" s="563"/>
      <c r="B117" s="514"/>
      <c r="C117" s="514"/>
      <c r="D117" s="564"/>
      <c r="E117" s="514"/>
      <c r="F117" s="514"/>
      <c r="G117" s="514"/>
      <c r="H117" s="514"/>
      <c r="I117" s="514"/>
      <c r="J117" s="515"/>
      <c r="K117" s="515"/>
      <c r="L117" s="515"/>
      <c r="M117" s="515"/>
      <c r="N117" s="514"/>
      <c r="O117" s="513"/>
      <c r="P117" s="990"/>
      <c r="Q117" s="527"/>
      <c r="AF117" s="528"/>
      <c r="AG117" s="528"/>
    </row>
    <row r="118" spans="1:33" s="526" customFormat="1">
      <c r="A118" s="563" t="s">
        <v>326</v>
      </c>
      <c r="B118" s="510">
        <v>45627</v>
      </c>
      <c r="C118" s="510">
        <v>45597</v>
      </c>
      <c r="D118" s="511">
        <v>45566</v>
      </c>
      <c r="E118" s="511">
        <v>45536</v>
      </c>
      <c r="F118" s="511">
        <v>45505</v>
      </c>
      <c r="G118" s="511">
        <v>45474</v>
      </c>
      <c r="H118" s="511">
        <v>45444</v>
      </c>
      <c r="I118" s="511">
        <v>45413</v>
      </c>
      <c r="J118" s="511">
        <v>45383</v>
      </c>
      <c r="K118" s="511">
        <v>45352</v>
      </c>
      <c r="L118" s="512">
        <v>45323</v>
      </c>
      <c r="M118" s="511">
        <v>45292</v>
      </c>
      <c r="N118" s="514" t="s">
        <v>5</v>
      </c>
      <c r="O118" s="519"/>
      <c r="P118" s="991"/>
      <c r="Q118" s="527"/>
      <c r="AF118" s="528"/>
      <c r="AG118" s="528"/>
    </row>
    <row r="119" spans="1:33" s="526" customFormat="1" ht="23.25">
      <c r="A119" s="563" t="s">
        <v>373</v>
      </c>
      <c r="B119" s="514"/>
      <c r="C119" s="514"/>
      <c r="D119" s="514">
        <v>60</v>
      </c>
      <c r="E119" s="514">
        <v>223</v>
      </c>
      <c r="F119" s="514">
        <v>107</v>
      </c>
      <c r="G119" s="514">
        <v>94</v>
      </c>
      <c r="H119" s="514">
        <v>81</v>
      </c>
      <c r="I119" s="514">
        <v>110</v>
      </c>
      <c r="J119" s="515">
        <v>158</v>
      </c>
      <c r="K119" s="515">
        <v>113</v>
      </c>
      <c r="L119" s="515">
        <v>116</v>
      </c>
      <c r="M119" s="515">
        <v>82</v>
      </c>
      <c r="N119" s="514">
        <v>1144</v>
      </c>
      <c r="O119" s="508"/>
      <c r="P119" s="527"/>
      <c r="Q119" s="527"/>
      <c r="AF119" s="528"/>
      <c r="AG119" s="528"/>
    </row>
    <row r="120" spans="1:33" s="526" customFormat="1" ht="23.25">
      <c r="A120" s="563" t="s">
        <v>331</v>
      </c>
      <c r="B120" s="514"/>
      <c r="C120" s="514"/>
      <c r="D120" s="514">
        <v>53</v>
      </c>
      <c r="E120" s="514">
        <v>52</v>
      </c>
      <c r="F120" s="514">
        <v>32</v>
      </c>
      <c r="G120" s="514">
        <v>39</v>
      </c>
      <c r="H120" s="514">
        <v>41</v>
      </c>
      <c r="I120" s="514">
        <v>42</v>
      </c>
      <c r="J120" s="515">
        <v>50</v>
      </c>
      <c r="K120" s="514">
        <v>42</v>
      </c>
      <c r="L120" s="515">
        <v>39</v>
      </c>
      <c r="M120" s="514">
        <v>37</v>
      </c>
      <c r="N120" s="514">
        <v>427</v>
      </c>
      <c r="O120" s="508"/>
      <c r="P120" s="527"/>
      <c r="Q120" s="527"/>
      <c r="AF120" s="528"/>
      <c r="AG120" s="528"/>
    </row>
    <row r="121" spans="1:33" s="526" customFormat="1" ht="22.5">
      <c r="A121" s="515" t="s">
        <v>356</v>
      </c>
      <c r="B121" s="514"/>
      <c r="C121" s="514"/>
      <c r="D121" s="514">
        <v>28</v>
      </c>
      <c r="E121" s="514">
        <v>27</v>
      </c>
      <c r="F121" s="514">
        <v>24</v>
      </c>
      <c r="G121" s="514">
        <v>33</v>
      </c>
      <c r="H121" s="514">
        <v>52</v>
      </c>
      <c r="I121" s="514">
        <v>43</v>
      </c>
      <c r="J121" s="515">
        <v>33</v>
      </c>
      <c r="K121" s="515">
        <v>40</v>
      </c>
      <c r="L121" s="515">
        <v>43</v>
      </c>
      <c r="M121" s="515">
        <v>48</v>
      </c>
      <c r="N121" s="514">
        <v>371</v>
      </c>
      <c r="O121" s="508"/>
      <c r="P121" s="527"/>
      <c r="Q121" s="527"/>
      <c r="AF121" s="528"/>
      <c r="AG121" s="528"/>
    </row>
    <row r="122" spans="1:33" s="526" customFormat="1" ht="23.25">
      <c r="A122" s="563" t="s">
        <v>347</v>
      </c>
      <c r="B122" s="514"/>
      <c r="C122" s="514"/>
      <c r="D122" s="514">
        <v>38</v>
      </c>
      <c r="E122" s="514">
        <v>31</v>
      </c>
      <c r="F122" s="514">
        <v>25</v>
      </c>
      <c r="G122" s="514">
        <v>42</v>
      </c>
      <c r="H122" s="514">
        <v>32</v>
      </c>
      <c r="I122" s="514">
        <v>39</v>
      </c>
      <c r="J122" s="515">
        <v>54</v>
      </c>
      <c r="K122" s="515">
        <v>34</v>
      </c>
      <c r="L122" s="515">
        <v>30</v>
      </c>
      <c r="M122" s="515">
        <v>45</v>
      </c>
      <c r="N122" s="514">
        <v>370</v>
      </c>
      <c r="O122" s="508"/>
      <c r="P122" s="527"/>
      <c r="Q122" s="527"/>
      <c r="AF122" s="528"/>
      <c r="AG122" s="528"/>
    </row>
    <row r="123" spans="1:33" s="526" customFormat="1" ht="23.25">
      <c r="A123" s="563" t="s">
        <v>368</v>
      </c>
      <c r="B123" s="514"/>
      <c r="C123" s="514"/>
      <c r="D123" s="514">
        <v>33</v>
      </c>
      <c r="E123" s="514">
        <v>37</v>
      </c>
      <c r="F123" s="514">
        <v>45</v>
      </c>
      <c r="G123" s="514">
        <v>23</v>
      </c>
      <c r="H123" s="514">
        <v>19</v>
      </c>
      <c r="I123" s="514">
        <v>25</v>
      </c>
      <c r="J123" s="515">
        <v>85</v>
      </c>
      <c r="K123" s="515">
        <v>32</v>
      </c>
      <c r="L123" s="515">
        <v>31</v>
      </c>
      <c r="M123" s="515">
        <v>29</v>
      </c>
      <c r="N123" s="514">
        <v>359</v>
      </c>
      <c r="O123" s="508"/>
      <c r="P123" s="527"/>
      <c r="Q123" s="527"/>
      <c r="AF123" s="528"/>
      <c r="AG123" s="528"/>
    </row>
    <row r="124" spans="1:33" s="526" customFormat="1" ht="23.25">
      <c r="A124" s="563" t="s">
        <v>375</v>
      </c>
      <c r="B124" s="514"/>
      <c r="C124" s="514"/>
      <c r="D124" s="514">
        <v>9</v>
      </c>
      <c r="E124" s="514">
        <v>25</v>
      </c>
      <c r="F124" s="514">
        <v>13</v>
      </c>
      <c r="G124" s="514">
        <v>14</v>
      </c>
      <c r="H124" s="514">
        <v>41</v>
      </c>
      <c r="I124" s="514">
        <v>12</v>
      </c>
      <c r="J124" s="515">
        <v>45</v>
      </c>
      <c r="K124" s="515">
        <v>28</v>
      </c>
      <c r="L124" s="515">
        <v>60</v>
      </c>
      <c r="M124" s="515">
        <v>23</v>
      </c>
      <c r="N124" s="514">
        <v>270</v>
      </c>
      <c r="O124" s="508"/>
      <c r="P124" s="527"/>
      <c r="Q124" s="527"/>
      <c r="AF124" s="528"/>
      <c r="AG124" s="528"/>
    </row>
    <row r="125" spans="1:33" s="526" customFormat="1" ht="23.25">
      <c r="A125" s="563" t="s">
        <v>377</v>
      </c>
      <c r="B125" s="514"/>
      <c r="C125" s="514"/>
      <c r="D125" s="514">
        <v>26</v>
      </c>
      <c r="E125" s="514">
        <v>18</v>
      </c>
      <c r="F125" s="514">
        <v>24</v>
      </c>
      <c r="G125" s="514">
        <v>13</v>
      </c>
      <c r="H125" s="514">
        <v>21</v>
      </c>
      <c r="I125" s="514">
        <v>29</v>
      </c>
      <c r="J125" s="515">
        <v>22</v>
      </c>
      <c r="K125" s="515">
        <v>24</v>
      </c>
      <c r="L125" s="515">
        <v>20</v>
      </c>
      <c r="M125" s="515">
        <v>24</v>
      </c>
      <c r="N125" s="514">
        <v>221</v>
      </c>
      <c r="O125" s="508"/>
      <c r="P125" s="527"/>
      <c r="Q125" s="527"/>
      <c r="AF125" s="528"/>
      <c r="AG125" s="528"/>
    </row>
    <row r="126" spans="1:33" s="526" customFormat="1" ht="23.25">
      <c r="A126" s="563" t="s">
        <v>350</v>
      </c>
      <c r="B126" s="514"/>
      <c r="C126" s="514"/>
      <c r="D126" s="514">
        <v>13</v>
      </c>
      <c r="E126" s="514">
        <v>18</v>
      </c>
      <c r="F126" s="514">
        <v>22</v>
      </c>
      <c r="G126" s="514">
        <v>22</v>
      </c>
      <c r="H126" s="514">
        <v>18</v>
      </c>
      <c r="I126" s="514">
        <v>15</v>
      </c>
      <c r="J126" s="515">
        <v>26</v>
      </c>
      <c r="K126" s="515">
        <v>12</v>
      </c>
      <c r="L126" s="515">
        <v>27</v>
      </c>
      <c r="M126" s="515">
        <v>14</v>
      </c>
      <c r="N126" s="514">
        <v>187</v>
      </c>
      <c r="O126" s="508"/>
      <c r="P126" s="527"/>
      <c r="Q126" s="527"/>
      <c r="AF126" s="528"/>
      <c r="AG126" s="528"/>
    </row>
    <row r="127" spans="1:33" s="526" customFormat="1" ht="23.25">
      <c r="A127" s="563" t="s">
        <v>334</v>
      </c>
      <c r="B127" s="514"/>
      <c r="C127" s="514"/>
      <c r="D127" s="514">
        <v>18</v>
      </c>
      <c r="E127" s="514">
        <v>23</v>
      </c>
      <c r="F127" s="514">
        <v>30</v>
      </c>
      <c r="G127" s="514">
        <v>25</v>
      </c>
      <c r="H127" s="514">
        <v>17</v>
      </c>
      <c r="I127" s="514">
        <v>11</v>
      </c>
      <c r="J127" s="515">
        <v>17</v>
      </c>
      <c r="K127" s="515">
        <v>13</v>
      </c>
      <c r="L127" s="515">
        <v>10</v>
      </c>
      <c r="M127" s="515">
        <v>18</v>
      </c>
      <c r="N127" s="514">
        <v>182</v>
      </c>
      <c r="O127" s="508"/>
      <c r="P127" s="527"/>
      <c r="Q127" s="527"/>
      <c r="AF127" s="528"/>
      <c r="AG127" s="528"/>
    </row>
    <row r="128" spans="1:33" s="526" customFormat="1" ht="23.25">
      <c r="A128" s="563" t="s">
        <v>363</v>
      </c>
      <c r="B128" s="514"/>
      <c r="C128" s="514"/>
      <c r="D128" s="514">
        <v>24</v>
      </c>
      <c r="E128" s="514">
        <v>13</v>
      </c>
      <c r="F128" s="514">
        <v>28</v>
      </c>
      <c r="G128" s="514">
        <v>16</v>
      </c>
      <c r="H128" s="514">
        <v>15</v>
      </c>
      <c r="I128" s="514">
        <v>5</v>
      </c>
      <c r="J128" s="515">
        <v>25</v>
      </c>
      <c r="K128" s="515">
        <v>14</v>
      </c>
      <c r="L128" s="515">
        <v>13</v>
      </c>
      <c r="M128" s="515">
        <v>13</v>
      </c>
      <c r="N128" s="514">
        <v>166</v>
      </c>
      <c r="O128" s="508"/>
      <c r="P128" s="527"/>
      <c r="Q128" s="527"/>
      <c r="AF128" s="528"/>
      <c r="AG128" s="528"/>
    </row>
    <row r="129" spans="1:33" s="526" customFormat="1" ht="23.25">
      <c r="A129" s="563" t="s">
        <v>483</v>
      </c>
      <c r="B129" s="514"/>
      <c r="C129" s="514"/>
      <c r="D129" s="514">
        <v>21</v>
      </c>
      <c r="E129" s="514">
        <v>8</v>
      </c>
      <c r="F129" s="514">
        <v>14</v>
      </c>
      <c r="G129" s="514">
        <v>19</v>
      </c>
      <c r="H129" s="514">
        <v>23</v>
      </c>
      <c r="I129" s="514">
        <v>22</v>
      </c>
      <c r="J129" s="515">
        <v>18</v>
      </c>
      <c r="K129" s="515">
        <v>11</v>
      </c>
      <c r="L129" s="515">
        <v>18</v>
      </c>
      <c r="M129" s="515">
        <v>11</v>
      </c>
      <c r="N129" s="514">
        <v>165</v>
      </c>
      <c r="O129" s="508"/>
      <c r="P129" s="527"/>
      <c r="Q129" s="527"/>
      <c r="AF129" s="528"/>
      <c r="AG129" s="528"/>
    </row>
    <row r="130" spans="1:33" s="526" customFormat="1" ht="33.75">
      <c r="A130" s="736" t="s">
        <v>362</v>
      </c>
      <c r="B130" s="514"/>
      <c r="C130" s="514"/>
      <c r="D130" s="514">
        <v>7</v>
      </c>
      <c r="E130" s="514">
        <v>12</v>
      </c>
      <c r="F130" s="514">
        <v>20</v>
      </c>
      <c r="G130" s="514">
        <v>15</v>
      </c>
      <c r="H130" s="514">
        <v>12</v>
      </c>
      <c r="I130" s="514">
        <v>19</v>
      </c>
      <c r="J130" s="515">
        <v>27</v>
      </c>
      <c r="K130" s="515">
        <v>19</v>
      </c>
      <c r="L130" s="515">
        <v>23</v>
      </c>
      <c r="M130" s="515">
        <v>9</v>
      </c>
      <c r="N130" s="514">
        <v>163</v>
      </c>
      <c r="O130" s="508"/>
      <c r="P130" s="527"/>
      <c r="Q130" s="527"/>
      <c r="AF130" s="528"/>
      <c r="AG130" s="528"/>
    </row>
    <row r="131" spans="1:33" s="526" customFormat="1" ht="23.25">
      <c r="A131" s="563" t="s">
        <v>351</v>
      </c>
      <c r="B131" s="514"/>
      <c r="C131" s="514"/>
      <c r="D131" s="514">
        <v>15</v>
      </c>
      <c r="E131" s="514">
        <v>10</v>
      </c>
      <c r="F131" s="514">
        <v>16</v>
      </c>
      <c r="G131" s="514">
        <v>15</v>
      </c>
      <c r="H131" s="514">
        <v>17</v>
      </c>
      <c r="I131" s="514">
        <v>14</v>
      </c>
      <c r="J131" s="515">
        <v>17</v>
      </c>
      <c r="K131" s="515">
        <v>12</v>
      </c>
      <c r="L131" s="515">
        <v>14</v>
      </c>
      <c r="M131" s="515">
        <v>14</v>
      </c>
      <c r="N131" s="514">
        <v>144</v>
      </c>
      <c r="O131" s="508"/>
      <c r="P131" s="527"/>
      <c r="Q131" s="527"/>
      <c r="AF131" s="528"/>
      <c r="AG131" s="528"/>
    </row>
    <row r="132" spans="1:33" s="526" customFormat="1" ht="23.25">
      <c r="A132" s="563" t="s">
        <v>390</v>
      </c>
      <c r="B132" s="514"/>
      <c r="C132" s="514"/>
      <c r="D132" s="514">
        <v>8</v>
      </c>
      <c r="E132" s="514">
        <v>14</v>
      </c>
      <c r="F132" s="514">
        <v>12</v>
      </c>
      <c r="G132" s="514">
        <v>13</v>
      </c>
      <c r="H132" s="514">
        <v>21</v>
      </c>
      <c r="I132" s="514">
        <v>7</v>
      </c>
      <c r="J132" s="515">
        <v>17</v>
      </c>
      <c r="K132" s="515">
        <v>19</v>
      </c>
      <c r="L132" s="515">
        <v>10</v>
      </c>
      <c r="M132" s="515">
        <v>21</v>
      </c>
      <c r="N132" s="514">
        <v>142</v>
      </c>
      <c r="O132" s="508"/>
      <c r="P132" s="527"/>
      <c r="Q132" s="527"/>
      <c r="AF132" s="528"/>
      <c r="AG132" s="528"/>
    </row>
    <row r="133" spans="1:33" s="526" customFormat="1" ht="23.25">
      <c r="A133" s="563" t="s">
        <v>360</v>
      </c>
      <c r="B133" s="514"/>
      <c r="C133" s="514"/>
      <c r="D133" s="514">
        <v>15</v>
      </c>
      <c r="E133" s="514">
        <v>15</v>
      </c>
      <c r="F133" s="514">
        <v>14</v>
      </c>
      <c r="G133" s="514">
        <v>13</v>
      </c>
      <c r="H133" s="514">
        <v>8</v>
      </c>
      <c r="I133" s="514">
        <v>14</v>
      </c>
      <c r="J133" s="515">
        <v>12</v>
      </c>
      <c r="K133" s="515">
        <v>13</v>
      </c>
      <c r="L133" s="515">
        <v>7</v>
      </c>
      <c r="M133" s="515">
        <v>11</v>
      </c>
      <c r="N133" s="514">
        <v>122</v>
      </c>
      <c r="O133" s="508"/>
      <c r="P133" s="527"/>
      <c r="Q133" s="527"/>
      <c r="AF133" s="528"/>
      <c r="AG133" s="528"/>
    </row>
    <row r="134" spans="1:33" s="526" customFormat="1" ht="23.25">
      <c r="A134" s="563" t="s">
        <v>343</v>
      </c>
      <c r="B134" s="514"/>
      <c r="C134" s="514"/>
      <c r="D134" s="514">
        <v>10</v>
      </c>
      <c r="E134" s="514">
        <v>11</v>
      </c>
      <c r="F134" s="514">
        <v>11</v>
      </c>
      <c r="G134" s="514">
        <v>20</v>
      </c>
      <c r="H134" s="514">
        <v>10</v>
      </c>
      <c r="I134" s="514">
        <v>8</v>
      </c>
      <c r="J134" s="515">
        <v>5</v>
      </c>
      <c r="K134" s="515">
        <v>9</v>
      </c>
      <c r="L134" s="515">
        <v>10</v>
      </c>
      <c r="M134" s="515">
        <v>9</v>
      </c>
      <c r="N134" s="514">
        <v>103</v>
      </c>
      <c r="O134" s="508"/>
      <c r="P134" s="527"/>
      <c r="Q134" s="527"/>
      <c r="AF134" s="528"/>
      <c r="AG134" s="528"/>
    </row>
    <row r="135" spans="1:33" s="526" customFormat="1" ht="33.75">
      <c r="A135" s="734" t="s">
        <v>381</v>
      </c>
      <c r="B135" s="514"/>
      <c r="C135" s="514"/>
      <c r="D135" s="514">
        <v>8</v>
      </c>
      <c r="E135" s="514">
        <v>6</v>
      </c>
      <c r="F135" s="514">
        <v>7</v>
      </c>
      <c r="G135" s="514">
        <v>7</v>
      </c>
      <c r="H135" s="514">
        <v>15</v>
      </c>
      <c r="I135" s="514">
        <v>9</v>
      </c>
      <c r="J135" s="515">
        <v>18</v>
      </c>
      <c r="K135" s="515">
        <v>14</v>
      </c>
      <c r="L135" s="515">
        <v>14</v>
      </c>
      <c r="M135" s="515">
        <v>5</v>
      </c>
      <c r="N135" s="514">
        <v>103</v>
      </c>
      <c r="O135" s="508"/>
      <c r="P135" s="527"/>
      <c r="Q135" s="527"/>
      <c r="AF135" s="528"/>
      <c r="AG135" s="528"/>
    </row>
    <row r="136" spans="1:33" s="526" customFormat="1" ht="23.25">
      <c r="A136" s="735" t="s">
        <v>374</v>
      </c>
      <c r="B136" s="514"/>
      <c r="C136" s="514"/>
      <c r="D136" s="514">
        <v>9</v>
      </c>
      <c r="E136" s="514">
        <v>14</v>
      </c>
      <c r="F136" s="514">
        <v>11</v>
      </c>
      <c r="G136" s="514">
        <v>10</v>
      </c>
      <c r="H136" s="514">
        <v>10</v>
      </c>
      <c r="I136" s="514">
        <v>8</v>
      </c>
      <c r="J136" s="515">
        <v>10</v>
      </c>
      <c r="K136" s="515">
        <v>11</v>
      </c>
      <c r="L136" s="515">
        <v>10</v>
      </c>
      <c r="M136" s="515">
        <v>6</v>
      </c>
      <c r="N136" s="514">
        <v>99</v>
      </c>
      <c r="O136" s="508"/>
      <c r="P136" s="527"/>
      <c r="Q136" s="527"/>
      <c r="AF136" s="528"/>
      <c r="AG136" s="528"/>
    </row>
    <row r="137" spans="1:33" s="526" customFormat="1">
      <c r="A137" s="563" t="s">
        <v>245</v>
      </c>
      <c r="B137" s="514"/>
      <c r="C137" s="514"/>
      <c r="D137" s="514">
        <v>5</v>
      </c>
      <c r="E137" s="514">
        <v>11</v>
      </c>
      <c r="F137" s="514">
        <v>14</v>
      </c>
      <c r="G137" s="514">
        <v>10</v>
      </c>
      <c r="H137" s="514">
        <v>5</v>
      </c>
      <c r="I137" s="514">
        <v>6</v>
      </c>
      <c r="J137" s="515">
        <v>16</v>
      </c>
      <c r="K137" s="515">
        <v>13</v>
      </c>
      <c r="L137" s="515">
        <v>14</v>
      </c>
      <c r="M137" s="515">
        <v>5</v>
      </c>
      <c r="N137" s="514">
        <v>99</v>
      </c>
      <c r="O137" s="508"/>
      <c r="P137" s="527"/>
      <c r="Q137" s="527"/>
      <c r="AF137" s="528"/>
      <c r="AG137" s="528"/>
    </row>
    <row r="138" spans="1:33" s="526" customFormat="1">
      <c r="A138" s="563" t="s">
        <v>272</v>
      </c>
      <c r="B138" s="514"/>
      <c r="C138" s="514"/>
      <c r="D138" s="514">
        <v>7</v>
      </c>
      <c r="E138" s="514">
        <v>6</v>
      </c>
      <c r="F138" s="514">
        <v>64</v>
      </c>
      <c r="G138" s="514">
        <v>7</v>
      </c>
      <c r="H138" s="514">
        <v>2</v>
      </c>
      <c r="I138" s="514">
        <v>1</v>
      </c>
      <c r="J138" s="515">
        <v>4</v>
      </c>
      <c r="K138" s="515">
        <v>1</v>
      </c>
      <c r="L138" s="515">
        <v>2</v>
      </c>
      <c r="M138" s="515">
        <v>2</v>
      </c>
      <c r="N138" s="514">
        <v>96</v>
      </c>
      <c r="O138" s="508"/>
      <c r="P138" s="527"/>
      <c r="Q138" s="527"/>
      <c r="AF138" s="528"/>
      <c r="AG138" s="528"/>
    </row>
    <row r="139" spans="1:33" s="526" customFormat="1" ht="34.5">
      <c r="A139" s="563" t="s">
        <v>366</v>
      </c>
      <c r="B139" s="514"/>
      <c r="C139" s="514"/>
      <c r="D139" s="514">
        <v>11</v>
      </c>
      <c r="E139" s="514">
        <v>7</v>
      </c>
      <c r="F139" s="514">
        <v>6</v>
      </c>
      <c r="G139" s="514">
        <v>8</v>
      </c>
      <c r="H139" s="514">
        <v>4</v>
      </c>
      <c r="I139" s="514">
        <v>3</v>
      </c>
      <c r="J139" s="515">
        <v>26</v>
      </c>
      <c r="K139" s="515">
        <v>7</v>
      </c>
      <c r="L139" s="515">
        <v>14</v>
      </c>
      <c r="M139" s="515">
        <v>4</v>
      </c>
      <c r="N139" s="514">
        <v>90</v>
      </c>
      <c r="O139" s="508"/>
      <c r="P139" s="527"/>
      <c r="Q139" s="527"/>
      <c r="AF139" s="528"/>
      <c r="AG139" s="528"/>
    </row>
    <row r="140" spans="1:33" s="526" customFormat="1" ht="23.25">
      <c r="A140" s="563" t="s">
        <v>353</v>
      </c>
      <c r="B140" s="514"/>
      <c r="C140" s="514"/>
      <c r="D140" s="514">
        <v>6</v>
      </c>
      <c r="E140" s="514">
        <v>12</v>
      </c>
      <c r="F140" s="514">
        <v>7</v>
      </c>
      <c r="G140" s="514">
        <v>5</v>
      </c>
      <c r="H140" s="514">
        <v>8</v>
      </c>
      <c r="I140" s="514">
        <v>10</v>
      </c>
      <c r="J140" s="515">
        <v>30</v>
      </c>
      <c r="K140" s="515">
        <v>5</v>
      </c>
      <c r="L140" s="515">
        <v>3</v>
      </c>
      <c r="M140" s="515">
        <v>3</v>
      </c>
      <c r="N140" s="514">
        <v>89</v>
      </c>
      <c r="O140" s="508"/>
      <c r="P140" s="527"/>
      <c r="Q140" s="527"/>
      <c r="AF140" s="528"/>
      <c r="AG140" s="528"/>
    </row>
    <row r="141" spans="1:33" s="526" customFormat="1" ht="23.25">
      <c r="A141" s="563" t="s">
        <v>332</v>
      </c>
      <c r="B141" s="514"/>
      <c r="C141" s="514"/>
      <c r="D141" s="514">
        <v>7</v>
      </c>
      <c r="E141" s="514">
        <v>13</v>
      </c>
      <c r="F141" s="514">
        <v>8</v>
      </c>
      <c r="G141" s="514">
        <v>4</v>
      </c>
      <c r="H141" s="514">
        <v>0</v>
      </c>
      <c r="I141" s="514">
        <v>7</v>
      </c>
      <c r="J141" s="515">
        <v>20</v>
      </c>
      <c r="K141" s="515">
        <v>10</v>
      </c>
      <c r="L141" s="515">
        <v>6</v>
      </c>
      <c r="M141" s="515">
        <v>9</v>
      </c>
      <c r="N141" s="514">
        <v>84</v>
      </c>
      <c r="O141" s="508"/>
      <c r="P141" s="527"/>
      <c r="Q141" s="527"/>
      <c r="AF141" s="528"/>
      <c r="AG141" s="528"/>
    </row>
    <row r="142" spans="1:33" s="526" customFormat="1" ht="23.25">
      <c r="A142" s="563" t="s">
        <v>369</v>
      </c>
      <c r="B142" s="514"/>
      <c r="C142" s="514"/>
      <c r="D142" s="514">
        <v>2</v>
      </c>
      <c r="E142" s="514">
        <v>3</v>
      </c>
      <c r="F142" s="514">
        <v>4</v>
      </c>
      <c r="G142" s="514">
        <v>19</v>
      </c>
      <c r="H142" s="514">
        <v>8</v>
      </c>
      <c r="I142" s="514">
        <v>6</v>
      </c>
      <c r="J142" s="515">
        <v>8</v>
      </c>
      <c r="K142" s="515">
        <v>7</v>
      </c>
      <c r="L142" s="515">
        <v>6</v>
      </c>
      <c r="M142" s="515">
        <v>16</v>
      </c>
      <c r="N142" s="514">
        <v>79</v>
      </c>
      <c r="O142" s="508"/>
      <c r="P142" s="527"/>
      <c r="Q142" s="527"/>
      <c r="AF142" s="528"/>
      <c r="AG142" s="528"/>
    </row>
    <row r="143" spans="1:33" s="526" customFormat="1">
      <c r="A143" s="563" t="s">
        <v>379</v>
      </c>
      <c r="B143" s="514"/>
      <c r="C143" s="514"/>
      <c r="D143" s="514">
        <v>8</v>
      </c>
      <c r="E143" s="514">
        <v>6</v>
      </c>
      <c r="F143" s="514">
        <v>5</v>
      </c>
      <c r="G143" s="514">
        <v>8</v>
      </c>
      <c r="H143" s="514">
        <v>7</v>
      </c>
      <c r="I143" s="514">
        <v>7</v>
      </c>
      <c r="J143" s="515">
        <v>7</v>
      </c>
      <c r="K143" s="515">
        <v>9</v>
      </c>
      <c r="L143" s="515">
        <v>7</v>
      </c>
      <c r="M143" s="515">
        <v>9</v>
      </c>
      <c r="N143" s="514">
        <v>73</v>
      </c>
      <c r="O143" s="508"/>
      <c r="P143" s="527"/>
      <c r="Q143" s="527"/>
      <c r="AF143" s="528"/>
      <c r="AG143" s="528"/>
    </row>
    <row r="144" spans="1:33" s="526" customFormat="1" ht="23.25">
      <c r="A144" s="563" t="s">
        <v>358</v>
      </c>
      <c r="B144" s="514"/>
      <c r="C144" s="514"/>
      <c r="D144" s="514">
        <v>7</v>
      </c>
      <c r="E144" s="514">
        <v>7</v>
      </c>
      <c r="F144" s="514">
        <v>2</v>
      </c>
      <c r="G144" s="514">
        <v>6</v>
      </c>
      <c r="H144" s="514">
        <v>13</v>
      </c>
      <c r="I144" s="514">
        <v>7</v>
      </c>
      <c r="J144" s="515">
        <v>7</v>
      </c>
      <c r="K144" s="515">
        <v>6</v>
      </c>
      <c r="L144" s="515">
        <v>4</v>
      </c>
      <c r="M144" s="515">
        <v>2</v>
      </c>
      <c r="N144" s="514">
        <v>61</v>
      </c>
      <c r="O144" s="508"/>
      <c r="P144" s="527"/>
      <c r="Q144" s="527"/>
      <c r="AF144" s="528"/>
      <c r="AG144" s="528"/>
    </row>
    <row r="145" spans="1:33" s="526" customFormat="1">
      <c r="A145" s="563" t="s">
        <v>265</v>
      </c>
      <c r="B145" s="514"/>
      <c r="C145" s="514"/>
      <c r="D145" s="514">
        <v>6</v>
      </c>
      <c r="E145" s="514">
        <v>3</v>
      </c>
      <c r="F145" s="514">
        <v>2</v>
      </c>
      <c r="G145" s="514">
        <v>4</v>
      </c>
      <c r="H145" s="514">
        <v>5</v>
      </c>
      <c r="I145" s="514">
        <v>5</v>
      </c>
      <c r="J145" s="515">
        <v>5</v>
      </c>
      <c r="K145" s="515">
        <v>12</v>
      </c>
      <c r="L145" s="515">
        <v>12</v>
      </c>
      <c r="M145" s="515">
        <v>6</v>
      </c>
      <c r="N145" s="514">
        <v>60</v>
      </c>
      <c r="O145" s="508"/>
      <c r="P145" s="527"/>
      <c r="Q145" s="527"/>
      <c r="AF145" s="528"/>
      <c r="AG145" s="528"/>
    </row>
    <row r="146" spans="1:33" s="526" customFormat="1">
      <c r="A146" s="563" t="s">
        <v>212</v>
      </c>
      <c r="B146" s="514"/>
      <c r="C146" s="514"/>
      <c r="D146" s="514">
        <v>4</v>
      </c>
      <c r="E146" s="514">
        <v>6</v>
      </c>
      <c r="F146" s="514">
        <v>1</v>
      </c>
      <c r="G146" s="514">
        <v>5</v>
      </c>
      <c r="H146" s="514">
        <v>2</v>
      </c>
      <c r="I146" s="514">
        <v>6</v>
      </c>
      <c r="J146" s="515">
        <v>9</v>
      </c>
      <c r="K146" s="515">
        <v>2</v>
      </c>
      <c r="L146" s="515">
        <v>17</v>
      </c>
      <c r="M146" s="515">
        <v>5</v>
      </c>
      <c r="N146" s="514">
        <v>57</v>
      </c>
      <c r="O146" s="508"/>
      <c r="P146" s="527"/>
      <c r="Q146" s="527"/>
      <c r="AF146" s="528"/>
      <c r="AG146" s="528"/>
    </row>
    <row r="147" spans="1:33" s="526" customFormat="1">
      <c r="A147" s="563" t="s">
        <v>256</v>
      </c>
      <c r="B147" s="514"/>
      <c r="C147" s="514"/>
      <c r="D147" s="514">
        <v>4</v>
      </c>
      <c r="E147" s="514">
        <v>6</v>
      </c>
      <c r="F147" s="514">
        <v>5</v>
      </c>
      <c r="G147" s="514">
        <v>2</v>
      </c>
      <c r="H147" s="514">
        <v>2</v>
      </c>
      <c r="I147" s="514">
        <v>6</v>
      </c>
      <c r="J147" s="515">
        <v>7</v>
      </c>
      <c r="K147" s="515">
        <v>6</v>
      </c>
      <c r="L147" s="515">
        <v>7</v>
      </c>
      <c r="M147" s="515">
        <v>7</v>
      </c>
      <c r="N147" s="514">
        <v>52</v>
      </c>
      <c r="O147" s="508"/>
      <c r="P147" s="527"/>
      <c r="Q147" s="527"/>
      <c r="AF147" s="528"/>
      <c r="AG147" s="528"/>
    </row>
    <row r="148" spans="1:33" s="526" customFormat="1">
      <c r="A148" s="563" t="s">
        <v>269</v>
      </c>
      <c r="B148" s="514"/>
      <c r="C148" s="514"/>
      <c r="D148" s="514">
        <v>4</v>
      </c>
      <c r="E148" s="514">
        <v>11</v>
      </c>
      <c r="F148" s="514">
        <v>12</v>
      </c>
      <c r="G148" s="514">
        <v>4</v>
      </c>
      <c r="H148" s="514">
        <v>6</v>
      </c>
      <c r="I148" s="514">
        <v>3</v>
      </c>
      <c r="J148" s="515">
        <v>3</v>
      </c>
      <c r="K148" s="515">
        <v>2</v>
      </c>
      <c r="L148" s="515">
        <v>3</v>
      </c>
      <c r="M148" s="515">
        <v>3</v>
      </c>
      <c r="N148" s="514">
        <v>51</v>
      </c>
      <c r="O148" s="508"/>
      <c r="P148" s="527"/>
      <c r="Q148" s="527"/>
      <c r="AF148" s="528"/>
      <c r="AG148" s="528"/>
    </row>
    <row r="149" spans="1:33" s="526" customFormat="1">
      <c r="A149" s="563" t="s">
        <v>275</v>
      </c>
      <c r="B149" s="514"/>
      <c r="C149" s="514"/>
      <c r="D149" s="514">
        <v>6</v>
      </c>
      <c r="E149" s="514">
        <v>21</v>
      </c>
      <c r="F149" s="514">
        <v>2</v>
      </c>
      <c r="G149" s="514">
        <v>11</v>
      </c>
      <c r="H149" s="514">
        <v>2</v>
      </c>
      <c r="I149" s="514">
        <v>1</v>
      </c>
      <c r="J149" s="515">
        <v>0</v>
      </c>
      <c r="K149" s="515">
        <v>2</v>
      </c>
      <c r="L149" s="515">
        <v>3</v>
      </c>
      <c r="M149" s="515">
        <v>1</v>
      </c>
      <c r="N149" s="514">
        <v>49</v>
      </c>
      <c r="O149" s="508"/>
      <c r="P149" s="527"/>
      <c r="Q149" s="527"/>
      <c r="AF149" s="528"/>
      <c r="AG149" s="528"/>
    </row>
    <row r="150" spans="1:33" s="526" customFormat="1">
      <c r="A150" s="514" t="s">
        <v>268</v>
      </c>
      <c r="B150" s="514"/>
      <c r="C150" s="514"/>
      <c r="D150" s="514">
        <v>5</v>
      </c>
      <c r="E150" s="514">
        <v>2</v>
      </c>
      <c r="F150" s="514">
        <v>3</v>
      </c>
      <c r="G150" s="514">
        <v>3</v>
      </c>
      <c r="H150" s="514">
        <v>5</v>
      </c>
      <c r="I150" s="514">
        <v>1</v>
      </c>
      <c r="J150" s="515">
        <v>3</v>
      </c>
      <c r="K150" s="515">
        <v>8</v>
      </c>
      <c r="L150" s="515">
        <v>5</v>
      </c>
      <c r="M150" s="515">
        <v>5</v>
      </c>
      <c r="N150" s="514">
        <v>40</v>
      </c>
      <c r="O150" s="508"/>
      <c r="P150" s="527"/>
      <c r="Q150" s="527"/>
      <c r="AF150" s="528"/>
      <c r="AG150" s="528"/>
    </row>
    <row r="151" spans="1:33" s="526" customFormat="1">
      <c r="A151" s="563" t="s">
        <v>254</v>
      </c>
      <c r="B151" s="514"/>
      <c r="C151" s="514"/>
      <c r="D151" s="514">
        <v>4</v>
      </c>
      <c r="E151" s="514">
        <v>5</v>
      </c>
      <c r="F151" s="514">
        <v>3</v>
      </c>
      <c r="G151" s="514">
        <v>1</v>
      </c>
      <c r="H151" s="514">
        <v>3</v>
      </c>
      <c r="I151" s="514">
        <v>2</v>
      </c>
      <c r="J151" s="515">
        <v>4</v>
      </c>
      <c r="K151" s="515">
        <v>6</v>
      </c>
      <c r="L151" s="515">
        <v>3</v>
      </c>
      <c r="M151" s="515">
        <v>3</v>
      </c>
      <c r="N151" s="514">
        <v>34</v>
      </c>
      <c r="O151" s="508"/>
      <c r="P151" s="527"/>
      <c r="Q151" s="527"/>
      <c r="AF151" s="528"/>
      <c r="AG151" s="528"/>
    </row>
    <row r="152" spans="1:33" s="526" customFormat="1" ht="34.5">
      <c r="A152" s="563" t="s">
        <v>365</v>
      </c>
      <c r="B152" s="514"/>
      <c r="C152" s="514"/>
      <c r="D152" s="514">
        <v>6</v>
      </c>
      <c r="E152" s="514">
        <v>3</v>
      </c>
      <c r="F152" s="514">
        <v>3</v>
      </c>
      <c r="G152" s="514">
        <v>5</v>
      </c>
      <c r="H152" s="514">
        <v>3</v>
      </c>
      <c r="I152" s="514">
        <v>0</v>
      </c>
      <c r="J152" s="515">
        <v>8</v>
      </c>
      <c r="K152" s="515">
        <v>2</v>
      </c>
      <c r="L152" s="515">
        <v>0</v>
      </c>
      <c r="M152" s="515">
        <v>2</v>
      </c>
      <c r="N152" s="514">
        <v>32</v>
      </c>
      <c r="O152" s="508"/>
      <c r="P152" s="527"/>
      <c r="Q152" s="527"/>
      <c r="AF152" s="528"/>
      <c r="AG152" s="528"/>
    </row>
    <row r="153" spans="1:33" s="526" customFormat="1" ht="23.25">
      <c r="A153" s="563" t="s">
        <v>251</v>
      </c>
      <c r="B153" s="514"/>
      <c r="C153" s="514"/>
      <c r="D153" s="514">
        <v>5</v>
      </c>
      <c r="E153" s="514">
        <v>0</v>
      </c>
      <c r="F153" s="514">
        <v>2</v>
      </c>
      <c r="G153" s="514">
        <v>8</v>
      </c>
      <c r="H153" s="514">
        <v>2</v>
      </c>
      <c r="I153" s="514">
        <v>0</v>
      </c>
      <c r="J153" s="515">
        <v>4</v>
      </c>
      <c r="K153" s="515">
        <v>6</v>
      </c>
      <c r="L153" s="515">
        <v>3</v>
      </c>
      <c r="M153" s="515">
        <v>2</v>
      </c>
      <c r="N153" s="514">
        <v>32</v>
      </c>
      <c r="O153" s="508"/>
      <c r="P153" s="527"/>
      <c r="Q153" s="527"/>
      <c r="AF153" s="528"/>
      <c r="AG153" s="528"/>
    </row>
    <row r="154" spans="1:33" s="526" customFormat="1">
      <c r="A154" s="737" t="s">
        <v>259</v>
      </c>
      <c r="B154" s="514"/>
      <c r="C154" s="514"/>
      <c r="D154" s="514">
        <v>4</v>
      </c>
      <c r="E154" s="514">
        <v>5</v>
      </c>
      <c r="F154" s="514">
        <v>2</v>
      </c>
      <c r="G154" s="514">
        <v>2</v>
      </c>
      <c r="H154" s="514">
        <v>2</v>
      </c>
      <c r="I154" s="514">
        <v>2</v>
      </c>
      <c r="J154" s="515">
        <v>3</v>
      </c>
      <c r="K154" s="515">
        <v>4</v>
      </c>
      <c r="L154" s="515">
        <v>4</v>
      </c>
      <c r="M154" s="515">
        <v>3</v>
      </c>
      <c r="N154" s="514">
        <v>31</v>
      </c>
      <c r="O154" s="508"/>
      <c r="P154" s="527"/>
      <c r="Q154" s="527"/>
      <c r="AF154" s="528"/>
      <c r="AG154" s="528"/>
    </row>
    <row r="155" spans="1:33" s="526" customFormat="1">
      <c r="A155" s="563" t="s">
        <v>274</v>
      </c>
      <c r="B155" s="514"/>
      <c r="C155" s="514"/>
      <c r="D155" s="514">
        <v>5</v>
      </c>
      <c r="E155" s="514">
        <v>1</v>
      </c>
      <c r="F155" s="514">
        <v>0</v>
      </c>
      <c r="G155" s="514">
        <v>3</v>
      </c>
      <c r="H155" s="514">
        <v>3</v>
      </c>
      <c r="I155" s="514">
        <v>4</v>
      </c>
      <c r="J155" s="515">
        <v>1</v>
      </c>
      <c r="K155" s="515">
        <v>7</v>
      </c>
      <c r="L155" s="515">
        <v>3</v>
      </c>
      <c r="M155" s="515">
        <v>2</v>
      </c>
      <c r="N155" s="514">
        <v>29</v>
      </c>
      <c r="O155" s="508"/>
      <c r="P155" s="527"/>
      <c r="Q155" s="527"/>
      <c r="AF155" s="528"/>
      <c r="AG155" s="528"/>
    </row>
    <row r="156" spans="1:33" s="526" customFormat="1" ht="23.25">
      <c r="A156" s="735" t="s">
        <v>267</v>
      </c>
      <c r="B156" s="514"/>
      <c r="C156" s="514"/>
      <c r="D156" s="514">
        <v>3</v>
      </c>
      <c r="E156" s="514">
        <v>0</v>
      </c>
      <c r="F156" s="514">
        <v>5</v>
      </c>
      <c r="G156" s="514">
        <v>2</v>
      </c>
      <c r="H156" s="514">
        <v>2</v>
      </c>
      <c r="I156" s="514">
        <v>3</v>
      </c>
      <c r="J156" s="515">
        <v>2</v>
      </c>
      <c r="K156" s="514">
        <v>3</v>
      </c>
      <c r="L156" s="515">
        <v>5</v>
      </c>
      <c r="M156" s="514">
        <v>3</v>
      </c>
      <c r="N156" s="514">
        <v>28</v>
      </c>
      <c r="O156" s="508"/>
      <c r="P156" s="527"/>
      <c r="Q156" s="527"/>
      <c r="AF156" s="528"/>
      <c r="AG156" s="528"/>
    </row>
    <row r="157" spans="1:33" s="526" customFormat="1" ht="22.5">
      <c r="A157" s="515" t="s">
        <v>270</v>
      </c>
      <c r="B157" s="514"/>
      <c r="C157" s="514"/>
      <c r="D157" s="514">
        <v>3</v>
      </c>
      <c r="E157" s="514">
        <v>4</v>
      </c>
      <c r="F157" s="514">
        <v>2</v>
      </c>
      <c r="G157" s="514">
        <v>2</v>
      </c>
      <c r="H157" s="514">
        <v>2</v>
      </c>
      <c r="I157" s="514">
        <v>3</v>
      </c>
      <c r="J157" s="515">
        <v>6</v>
      </c>
      <c r="K157" s="514">
        <v>1</v>
      </c>
      <c r="L157" s="515">
        <v>2</v>
      </c>
      <c r="M157" s="515">
        <v>2</v>
      </c>
      <c r="N157" s="514">
        <v>27</v>
      </c>
      <c r="O157" s="508"/>
      <c r="P157" s="527"/>
      <c r="Q157" s="527"/>
      <c r="AF157" s="528"/>
      <c r="AG157" s="528"/>
    </row>
    <row r="158" spans="1:33" s="526" customFormat="1">
      <c r="A158" s="563" t="s">
        <v>266</v>
      </c>
      <c r="B158" s="514"/>
      <c r="C158" s="514"/>
      <c r="D158" s="514">
        <v>5</v>
      </c>
      <c r="E158" s="514">
        <v>0</v>
      </c>
      <c r="F158" s="514">
        <v>3</v>
      </c>
      <c r="G158" s="514">
        <v>1</v>
      </c>
      <c r="H158" s="514">
        <v>2</v>
      </c>
      <c r="I158" s="514">
        <v>1</v>
      </c>
      <c r="J158" s="515">
        <v>1</v>
      </c>
      <c r="K158" s="515">
        <v>0</v>
      </c>
      <c r="L158" s="515">
        <v>2</v>
      </c>
      <c r="M158" s="515">
        <v>10</v>
      </c>
      <c r="N158" s="514">
        <v>25</v>
      </c>
      <c r="O158" s="508"/>
      <c r="P158" s="527"/>
      <c r="Q158" s="527"/>
      <c r="AF158" s="528"/>
      <c r="AG158" s="528"/>
    </row>
    <row r="159" spans="1:33" s="526" customFormat="1" ht="23.25">
      <c r="A159" s="563" t="s">
        <v>341</v>
      </c>
      <c r="B159" s="514"/>
      <c r="C159" s="514"/>
      <c r="D159" s="514">
        <v>3</v>
      </c>
      <c r="E159" s="514">
        <v>2</v>
      </c>
      <c r="F159" s="514">
        <v>2</v>
      </c>
      <c r="G159" s="514">
        <v>2</v>
      </c>
      <c r="H159" s="514">
        <v>2</v>
      </c>
      <c r="I159" s="514">
        <v>1</v>
      </c>
      <c r="J159" s="515">
        <v>1</v>
      </c>
      <c r="K159" s="515">
        <v>2</v>
      </c>
      <c r="L159" s="515">
        <v>2</v>
      </c>
      <c r="M159" s="515">
        <v>6</v>
      </c>
      <c r="N159" s="514">
        <v>23</v>
      </c>
      <c r="O159" s="508"/>
      <c r="P159" s="527"/>
      <c r="Q159" s="527"/>
      <c r="AF159" s="528"/>
      <c r="AG159" s="528"/>
    </row>
    <row r="160" spans="1:33" s="526" customFormat="1" ht="23.25">
      <c r="A160" s="563" t="s">
        <v>371</v>
      </c>
      <c r="B160" s="514"/>
      <c r="C160" s="514"/>
      <c r="D160" s="514">
        <v>1</v>
      </c>
      <c r="E160" s="514">
        <v>2</v>
      </c>
      <c r="F160" s="514">
        <v>5</v>
      </c>
      <c r="G160" s="514">
        <v>1</v>
      </c>
      <c r="H160" s="514">
        <v>2</v>
      </c>
      <c r="I160" s="514">
        <v>1</v>
      </c>
      <c r="J160" s="515">
        <v>5</v>
      </c>
      <c r="K160" s="515">
        <v>2</v>
      </c>
      <c r="L160" s="515">
        <v>3</v>
      </c>
      <c r="M160" s="515">
        <v>1</v>
      </c>
      <c r="N160" s="514">
        <v>23</v>
      </c>
      <c r="O160" s="508"/>
      <c r="P160" s="527"/>
      <c r="Q160" s="527"/>
      <c r="AF160" s="528"/>
      <c r="AG160" s="528"/>
    </row>
    <row r="161" spans="1:33" s="526" customFormat="1">
      <c r="A161" s="735" t="s">
        <v>257</v>
      </c>
      <c r="B161" s="514"/>
      <c r="C161" s="514"/>
      <c r="D161" s="514">
        <v>3</v>
      </c>
      <c r="E161" s="514">
        <v>0</v>
      </c>
      <c r="F161" s="514">
        <v>1</v>
      </c>
      <c r="G161" s="514">
        <v>3</v>
      </c>
      <c r="H161" s="514">
        <v>4</v>
      </c>
      <c r="I161" s="514">
        <v>1</v>
      </c>
      <c r="J161" s="515">
        <v>0</v>
      </c>
      <c r="K161" s="515">
        <v>3</v>
      </c>
      <c r="L161" s="515">
        <v>3</v>
      </c>
      <c r="M161" s="515">
        <v>5</v>
      </c>
      <c r="N161" s="514">
        <v>23</v>
      </c>
      <c r="O161" s="508"/>
      <c r="P161" s="527"/>
      <c r="Q161" s="527"/>
      <c r="AF161" s="528"/>
      <c r="AG161" s="528"/>
    </row>
    <row r="162" spans="1:33" s="526" customFormat="1">
      <c r="A162" s="515" t="s">
        <v>261</v>
      </c>
      <c r="B162" s="514"/>
      <c r="C162" s="514"/>
      <c r="D162" s="514">
        <v>4</v>
      </c>
      <c r="E162" s="514">
        <v>3</v>
      </c>
      <c r="F162" s="514">
        <v>0</v>
      </c>
      <c r="G162" s="514">
        <v>2</v>
      </c>
      <c r="H162" s="514">
        <v>4</v>
      </c>
      <c r="I162" s="514">
        <v>0</v>
      </c>
      <c r="J162" s="515">
        <v>2</v>
      </c>
      <c r="K162" s="515">
        <v>3</v>
      </c>
      <c r="L162" s="515">
        <v>3</v>
      </c>
      <c r="M162" s="515">
        <v>2</v>
      </c>
      <c r="N162" s="514">
        <v>23</v>
      </c>
      <c r="O162" s="508"/>
      <c r="P162" s="527"/>
      <c r="Q162" s="527"/>
      <c r="AF162" s="528"/>
      <c r="AG162" s="528"/>
    </row>
    <row r="163" spans="1:33" s="526" customFormat="1" ht="34.5">
      <c r="A163" s="563" t="s">
        <v>345</v>
      </c>
      <c r="B163" s="514"/>
      <c r="C163" s="514"/>
      <c r="D163" s="514">
        <v>5</v>
      </c>
      <c r="E163" s="514">
        <v>2</v>
      </c>
      <c r="F163" s="514">
        <v>2</v>
      </c>
      <c r="G163" s="514">
        <v>0</v>
      </c>
      <c r="H163" s="514">
        <v>0</v>
      </c>
      <c r="I163" s="514">
        <v>1</v>
      </c>
      <c r="J163" s="515">
        <v>7</v>
      </c>
      <c r="K163" s="515">
        <v>2</v>
      </c>
      <c r="L163" s="515">
        <v>2</v>
      </c>
      <c r="M163" s="515">
        <v>1</v>
      </c>
      <c r="N163" s="514">
        <v>22</v>
      </c>
      <c r="O163" s="508"/>
      <c r="P163" s="527"/>
      <c r="Q163" s="527"/>
      <c r="AF163" s="528"/>
      <c r="AG163" s="528"/>
    </row>
    <row r="164" spans="1:33" s="526" customFormat="1" ht="23.25">
      <c r="A164" s="563" t="s">
        <v>247</v>
      </c>
      <c r="B164" s="514"/>
      <c r="C164" s="514"/>
      <c r="D164" s="514">
        <v>5</v>
      </c>
      <c r="E164" s="514">
        <v>4</v>
      </c>
      <c r="F164" s="514">
        <v>1</v>
      </c>
      <c r="G164" s="514">
        <v>2</v>
      </c>
      <c r="H164" s="514">
        <v>2</v>
      </c>
      <c r="I164" s="514">
        <v>1</v>
      </c>
      <c r="J164" s="515">
        <v>0</v>
      </c>
      <c r="K164" s="515">
        <v>4</v>
      </c>
      <c r="L164" s="515">
        <v>2</v>
      </c>
      <c r="M164" s="515">
        <v>1</v>
      </c>
      <c r="N164" s="514">
        <v>22</v>
      </c>
      <c r="O164" s="508"/>
      <c r="P164" s="527"/>
      <c r="Q164" s="527"/>
      <c r="AF164" s="528"/>
      <c r="AG164" s="528"/>
    </row>
    <row r="165" spans="1:33" s="526" customFormat="1" ht="23.25">
      <c r="A165" s="563" t="s">
        <v>338</v>
      </c>
      <c r="B165" s="514"/>
      <c r="C165" s="514"/>
      <c r="D165" s="514">
        <v>1</v>
      </c>
      <c r="E165" s="514">
        <v>2</v>
      </c>
      <c r="F165" s="514">
        <v>0</v>
      </c>
      <c r="G165" s="514">
        <v>3</v>
      </c>
      <c r="H165" s="514">
        <v>5</v>
      </c>
      <c r="I165" s="514">
        <v>3</v>
      </c>
      <c r="J165" s="515">
        <v>3</v>
      </c>
      <c r="K165" s="515">
        <v>3</v>
      </c>
      <c r="L165" s="515">
        <v>0</v>
      </c>
      <c r="M165" s="515">
        <v>1</v>
      </c>
      <c r="N165" s="514">
        <v>21</v>
      </c>
      <c r="O165" s="508"/>
      <c r="P165" s="527"/>
      <c r="Q165" s="527"/>
      <c r="AF165" s="528"/>
      <c r="AG165" s="528"/>
    </row>
    <row r="166" spans="1:33" s="526" customFormat="1" ht="23.25">
      <c r="A166" s="563" t="s">
        <v>258</v>
      </c>
      <c r="B166" s="514"/>
      <c r="C166" s="514"/>
      <c r="D166" s="514">
        <v>4</v>
      </c>
      <c r="E166" s="514">
        <v>2</v>
      </c>
      <c r="F166" s="514">
        <v>3</v>
      </c>
      <c r="G166" s="514">
        <v>1</v>
      </c>
      <c r="H166" s="514">
        <v>1</v>
      </c>
      <c r="I166" s="514">
        <v>1</v>
      </c>
      <c r="J166" s="515">
        <v>2</v>
      </c>
      <c r="K166" s="515">
        <v>3</v>
      </c>
      <c r="L166" s="515">
        <v>3</v>
      </c>
      <c r="M166" s="515">
        <v>1</v>
      </c>
      <c r="N166" s="514">
        <v>21</v>
      </c>
      <c r="O166" s="508"/>
      <c r="P166" s="527"/>
      <c r="Q166" s="527"/>
      <c r="AF166" s="528"/>
      <c r="AG166" s="528"/>
    </row>
    <row r="167" spans="1:33" s="526" customFormat="1" ht="23.25">
      <c r="A167" s="563" t="s">
        <v>382</v>
      </c>
      <c r="B167" s="514"/>
      <c r="C167" s="514"/>
      <c r="D167" s="514">
        <v>3</v>
      </c>
      <c r="E167" s="514">
        <v>1</v>
      </c>
      <c r="F167" s="514">
        <v>0</v>
      </c>
      <c r="G167" s="514">
        <v>2</v>
      </c>
      <c r="H167" s="514">
        <v>2</v>
      </c>
      <c r="I167" s="514">
        <v>4</v>
      </c>
      <c r="J167" s="515">
        <v>3</v>
      </c>
      <c r="K167" s="515">
        <v>3</v>
      </c>
      <c r="L167" s="515">
        <v>2</v>
      </c>
      <c r="M167" s="515">
        <v>0</v>
      </c>
      <c r="N167" s="514">
        <v>20</v>
      </c>
      <c r="O167" s="508"/>
      <c r="P167" s="527"/>
      <c r="Q167" s="527"/>
      <c r="AF167" s="528"/>
      <c r="AG167" s="528"/>
    </row>
    <row r="168" spans="1:33" s="526" customFormat="1" ht="22.5">
      <c r="A168" s="734" t="s">
        <v>328</v>
      </c>
      <c r="B168" s="514"/>
      <c r="C168" s="514"/>
      <c r="D168" s="514">
        <v>1</v>
      </c>
      <c r="E168" s="514">
        <v>1</v>
      </c>
      <c r="F168" s="514">
        <v>1</v>
      </c>
      <c r="G168" s="514">
        <v>2</v>
      </c>
      <c r="H168" s="514">
        <v>3</v>
      </c>
      <c r="I168" s="514">
        <v>4</v>
      </c>
      <c r="J168" s="515">
        <v>2</v>
      </c>
      <c r="K168" s="515">
        <v>0</v>
      </c>
      <c r="L168" s="515">
        <v>2</v>
      </c>
      <c r="M168" s="515">
        <v>2</v>
      </c>
      <c r="N168" s="514">
        <v>18</v>
      </c>
      <c r="O168" s="508"/>
      <c r="P168" s="527"/>
      <c r="Q168" s="527"/>
      <c r="AF168" s="528"/>
      <c r="AG168" s="528"/>
    </row>
    <row r="169" spans="1:33" s="526" customFormat="1">
      <c r="A169" s="563" t="s">
        <v>263</v>
      </c>
      <c r="B169" s="514"/>
      <c r="C169" s="514"/>
      <c r="D169" s="514">
        <v>5</v>
      </c>
      <c r="E169" s="514">
        <v>5</v>
      </c>
      <c r="F169" s="514">
        <v>1</v>
      </c>
      <c r="G169" s="514">
        <v>1</v>
      </c>
      <c r="H169" s="514">
        <v>1</v>
      </c>
      <c r="I169" s="514">
        <v>1</v>
      </c>
      <c r="J169" s="515">
        <v>2</v>
      </c>
      <c r="K169" s="515">
        <v>1</v>
      </c>
      <c r="L169" s="515">
        <v>1</v>
      </c>
      <c r="M169" s="515">
        <v>0</v>
      </c>
      <c r="N169" s="514">
        <v>18</v>
      </c>
      <c r="O169" s="508"/>
      <c r="P169" s="527"/>
      <c r="Q169" s="527"/>
      <c r="AF169" s="528"/>
      <c r="AG169" s="528"/>
    </row>
    <row r="170" spans="1:33" s="526" customFormat="1">
      <c r="A170" s="563" t="s">
        <v>385</v>
      </c>
      <c r="B170" s="514"/>
      <c r="C170" s="514"/>
      <c r="D170" s="514">
        <v>1</v>
      </c>
      <c r="E170" s="514">
        <v>0</v>
      </c>
      <c r="F170" s="514">
        <v>0</v>
      </c>
      <c r="G170" s="514">
        <v>3</v>
      </c>
      <c r="H170" s="514">
        <v>3</v>
      </c>
      <c r="I170" s="514">
        <v>1</v>
      </c>
      <c r="J170" s="515">
        <v>3</v>
      </c>
      <c r="K170" s="515">
        <v>3</v>
      </c>
      <c r="L170" s="515">
        <v>3</v>
      </c>
      <c r="M170" s="515">
        <v>0</v>
      </c>
      <c r="N170" s="514">
        <v>17</v>
      </c>
      <c r="O170" s="508"/>
      <c r="P170" s="527"/>
      <c r="Q170" s="527"/>
      <c r="AF170" s="528"/>
      <c r="AG170" s="528"/>
    </row>
    <row r="171" spans="1:33" s="526" customFormat="1" ht="23.25">
      <c r="A171" s="563" t="s">
        <v>386</v>
      </c>
      <c r="B171" s="514"/>
      <c r="C171" s="514"/>
      <c r="D171" s="514">
        <v>4</v>
      </c>
      <c r="E171" s="514">
        <v>2</v>
      </c>
      <c r="F171" s="514">
        <v>0</v>
      </c>
      <c r="G171" s="514">
        <v>1</v>
      </c>
      <c r="H171" s="514">
        <v>2</v>
      </c>
      <c r="I171" s="514">
        <v>0</v>
      </c>
      <c r="J171" s="515">
        <v>4</v>
      </c>
      <c r="K171" s="515">
        <v>0</v>
      </c>
      <c r="L171" s="515">
        <v>3</v>
      </c>
      <c r="M171" s="515">
        <v>1</v>
      </c>
      <c r="N171" s="514">
        <v>17</v>
      </c>
      <c r="O171" s="508"/>
      <c r="P171" s="527"/>
      <c r="Q171" s="527"/>
      <c r="AF171" s="528"/>
      <c r="AG171" s="528"/>
    </row>
    <row r="172" spans="1:33" s="526" customFormat="1" ht="23.25">
      <c r="A172" s="563" t="s">
        <v>387</v>
      </c>
      <c r="B172" s="514"/>
      <c r="C172" s="514"/>
      <c r="D172" s="514">
        <v>4</v>
      </c>
      <c r="E172" s="514">
        <v>0</v>
      </c>
      <c r="F172" s="514">
        <v>1</v>
      </c>
      <c r="G172" s="514">
        <v>2</v>
      </c>
      <c r="H172" s="514">
        <v>1</v>
      </c>
      <c r="I172" s="514">
        <v>1</v>
      </c>
      <c r="J172" s="515">
        <v>1</v>
      </c>
      <c r="K172" s="515">
        <v>0</v>
      </c>
      <c r="L172" s="515">
        <v>5</v>
      </c>
      <c r="M172" s="515">
        <v>2</v>
      </c>
      <c r="N172" s="514">
        <v>17</v>
      </c>
      <c r="O172" s="508"/>
      <c r="P172" s="527"/>
      <c r="Q172" s="527"/>
      <c r="AF172" s="528"/>
      <c r="AG172" s="528"/>
    </row>
    <row r="173" spans="1:33" s="526" customFormat="1">
      <c r="A173" s="563" t="s">
        <v>255</v>
      </c>
      <c r="B173" s="514"/>
      <c r="C173" s="514"/>
      <c r="D173" s="514">
        <v>7</v>
      </c>
      <c r="E173" s="514">
        <v>1</v>
      </c>
      <c r="F173" s="514">
        <v>2</v>
      </c>
      <c r="G173" s="514">
        <v>1</v>
      </c>
      <c r="H173" s="514">
        <v>3</v>
      </c>
      <c r="I173" s="514">
        <v>0</v>
      </c>
      <c r="J173" s="515">
        <v>2</v>
      </c>
      <c r="K173" s="515">
        <v>0</v>
      </c>
      <c r="L173" s="515">
        <v>1</v>
      </c>
      <c r="M173" s="515">
        <v>0</v>
      </c>
      <c r="N173" s="514">
        <v>17</v>
      </c>
      <c r="O173" s="508"/>
      <c r="P173" s="527"/>
      <c r="Q173" s="527"/>
      <c r="AF173" s="528"/>
      <c r="AG173" s="528"/>
    </row>
    <row r="174" spans="1:33" s="526" customFormat="1">
      <c r="A174" s="735" t="s">
        <v>389</v>
      </c>
      <c r="B174" s="514"/>
      <c r="C174" s="514"/>
      <c r="D174" s="514">
        <v>4</v>
      </c>
      <c r="E174" s="514">
        <v>0</v>
      </c>
      <c r="F174" s="514">
        <v>3</v>
      </c>
      <c r="G174" s="514">
        <v>1</v>
      </c>
      <c r="H174" s="514">
        <v>1</v>
      </c>
      <c r="I174" s="514">
        <v>0</v>
      </c>
      <c r="J174" s="515">
        <v>1</v>
      </c>
      <c r="K174" s="515">
        <v>1</v>
      </c>
      <c r="L174" s="515">
        <v>3</v>
      </c>
      <c r="M174" s="515">
        <v>3</v>
      </c>
      <c r="N174" s="514">
        <v>17</v>
      </c>
      <c r="O174" s="508"/>
      <c r="P174" s="527"/>
      <c r="Q174" s="527"/>
      <c r="AF174" s="528"/>
      <c r="AG174" s="528"/>
    </row>
    <row r="175" spans="1:33" s="526" customFormat="1">
      <c r="A175" s="563" t="s">
        <v>264</v>
      </c>
      <c r="B175" s="514"/>
      <c r="C175" s="514"/>
      <c r="D175" s="514">
        <v>4</v>
      </c>
      <c r="E175" s="514">
        <v>0</v>
      </c>
      <c r="F175" s="514">
        <v>1</v>
      </c>
      <c r="G175" s="514">
        <v>3</v>
      </c>
      <c r="H175" s="514">
        <v>1</v>
      </c>
      <c r="I175" s="514">
        <v>1</v>
      </c>
      <c r="J175" s="515">
        <v>2</v>
      </c>
      <c r="K175" s="515">
        <v>0</v>
      </c>
      <c r="L175" s="515">
        <v>2</v>
      </c>
      <c r="M175" s="515">
        <v>3</v>
      </c>
      <c r="N175" s="514">
        <v>17</v>
      </c>
      <c r="O175" s="508"/>
      <c r="P175" s="527"/>
      <c r="Q175" s="527"/>
      <c r="AF175" s="528"/>
      <c r="AG175" s="528"/>
    </row>
    <row r="176" spans="1:33" s="526" customFormat="1" ht="23.25">
      <c r="A176" s="563" t="s">
        <v>273</v>
      </c>
      <c r="B176" s="514"/>
      <c r="C176" s="514"/>
      <c r="D176" s="514">
        <v>4</v>
      </c>
      <c r="E176" s="514">
        <v>4</v>
      </c>
      <c r="F176" s="514">
        <v>1</v>
      </c>
      <c r="G176" s="514">
        <v>1</v>
      </c>
      <c r="H176" s="514">
        <v>2</v>
      </c>
      <c r="I176" s="514">
        <v>0</v>
      </c>
      <c r="J176" s="515">
        <v>0</v>
      </c>
      <c r="K176" s="515">
        <v>3</v>
      </c>
      <c r="L176" s="515">
        <v>2</v>
      </c>
      <c r="M176" s="515">
        <v>0</v>
      </c>
      <c r="N176" s="514">
        <v>17</v>
      </c>
      <c r="O176" s="508"/>
      <c r="P176" s="527"/>
      <c r="Q176" s="527"/>
      <c r="AF176" s="528"/>
      <c r="AG176" s="528"/>
    </row>
    <row r="177" spans="1:33" s="526" customFormat="1">
      <c r="A177" s="563" t="s">
        <v>246</v>
      </c>
      <c r="B177" s="514"/>
      <c r="C177" s="514"/>
      <c r="D177" s="514">
        <v>3</v>
      </c>
      <c r="E177" s="514">
        <v>0</v>
      </c>
      <c r="F177" s="514">
        <v>2</v>
      </c>
      <c r="G177" s="514">
        <v>1</v>
      </c>
      <c r="H177" s="514">
        <v>1</v>
      </c>
      <c r="I177" s="514">
        <v>1</v>
      </c>
      <c r="J177" s="515">
        <v>2</v>
      </c>
      <c r="K177" s="515">
        <v>4</v>
      </c>
      <c r="L177" s="515">
        <v>2</v>
      </c>
      <c r="M177" s="515">
        <v>0</v>
      </c>
      <c r="N177" s="514">
        <v>16</v>
      </c>
      <c r="O177" s="508"/>
      <c r="P177" s="527"/>
      <c r="Q177" s="527"/>
      <c r="AF177" s="528"/>
      <c r="AG177" s="528"/>
    </row>
    <row r="178" spans="1:33" s="526" customFormat="1">
      <c r="A178" s="563" t="s">
        <v>249</v>
      </c>
      <c r="B178" s="514"/>
      <c r="C178" s="514"/>
      <c r="D178" s="514">
        <v>3</v>
      </c>
      <c r="E178" s="514">
        <v>4</v>
      </c>
      <c r="F178" s="514">
        <v>1</v>
      </c>
      <c r="G178" s="514">
        <v>2</v>
      </c>
      <c r="H178" s="514">
        <v>1</v>
      </c>
      <c r="I178" s="514">
        <v>0</v>
      </c>
      <c r="J178" s="515">
        <v>0</v>
      </c>
      <c r="K178" s="515">
        <v>0</v>
      </c>
      <c r="L178" s="515">
        <v>5</v>
      </c>
      <c r="M178" s="515">
        <v>0</v>
      </c>
      <c r="N178" s="514">
        <v>16</v>
      </c>
      <c r="O178" s="508"/>
      <c r="P178" s="527"/>
      <c r="Q178" s="527"/>
      <c r="AF178" s="528"/>
      <c r="AG178" s="528"/>
    </row>
    <row r="179" spans="1:33" s="526" customFormat="1" ht="23.25">
      <c r="A179" s="563" t="s">
        <v>250</v>
      </c>
      <c r="B179" s="514"/>
      <c r="C179" s="514"/>
      <c r="D179" s="514">
        <v>3</v>
      </c>
      <c r="E179" s="514">
        <v>1</v>
      </c>
      <c r="F179" s="514">
        <v>0</v>
      </c>
      <c r="G179" s="514">
        <v>1</v>
      </c>
      <c r="H179" s="514">
        <v>1</v>
      </c>
      <c r="I179" s="514">
        <v>6</v>
      </c>
      <c r="J179" s="515">
        <v>0</v>
      </c>
      <c r="K179" s="515">
        <v>1</v>
      </c>
      <c r="L179" s="515">
        <v>1</v>
      </c>
      <c r="M179" s="515">
        <v>2</v>
      </c>
      <c r="N179" s="514">
        <v>16</v>
      </c>
      <c r="O179" s="508"/>
      <c r="P179" s="527"/>
      <c r="Q179" s="527"/>
      <c r="AF179" s="528"/>
      <c r="AG179" s="528"/>
    </row>
    <row r="180" spans="1:33" s="526" customFormat="1" ht="23.25">
      <c r="A180" s="563" t="s">
        <v>388</v>
      </c>
      <c r="B180" s="514"/>
      <c r="C180" s="514"/>
      <c r="D180" s="514">
        <v>4</v>
      </c>
      <c r="E180" s="514">
        <v>0</v>
      </c>
      <c r="F180" s="514">
        <v>1</v>
      </c>
      <c r="G180" s="514">
        <v>1</v>
      </c>
      <c r="H180" s="514">
        <v>2</v>
      </c>
      <c r="I180" s="514">
        <v>4</v>
      </c>
      <c r="J180" s="515">
        <v>0</v>
      </c>
      <c r="K180" s="515">
        <v>1</v>
      </c>
      <c r="L180" s="515">
        <v>2</v>
      </c>
      <c r="M180" s="515">
        <v>1</v>
      </c>
      <c r="N180" s="514">
        <v>16</v>
      </c>
      <c r="O180" s="508"/>
      <c r="P180" s="527"/>
      <c r="Q180" s="527"/>
      <c r="AF180" s="528"/>
      <c r="AG180" s="528"/>
    </row>
    <row r="181" spans="1:33" s="526" customFormat="1">
      <c r="A181" s="563" t="s">
        <v>253</v>
      </c>
      <c r="B181" s="514"/>
      <c r="C181" s="514"/>
      <c r="D181" s="514">
        <v>3</v>
      </c>
      <c r="E181" s="514">
        <v>1</v>
      </c>
      <c r="F181" s="514">
        <v>1</v>
      </c>
      <c r="G181" s="514">
        <v>3</v>
      </c>
      <c r="H181" s="514">
        <v>4</v>
      </c>
      <c r="I181" s="514">
        <v>2</v>
      </c>
      <c r="J181" s="515">
        <v>1</v>
      </c>
      <c r="K181" s="515">
        <v>0</v>
      </c>
      <c r="L181" s="515">
        <v>1</v>
      </c>
      <c r="M181" s="515">
        <v>0</v>
      </c>
      <c r="N181" s="514">
        <v>16</v>
      </c>
      <c r="O181" s="508"/>
      <c r="P181" s="527"/>
      <c r="Q181" s="527"/>
      <c r="AF181" s="528"/>
      <c r="AG181" s="528"/>
    </row>
    <row r="182" spans="1:33" s="526" customFormat="1" ht="23.25">
      <c r="A182" s="563" t="s">
        <v>340</v>
      </c>
      <c r="B182" s="514"/>
      <c r="C182" s="514"/>
      <c r="D182" s="514">
        <v>1</v>
      </c>
      <c r="E182" s="514">
        <v>1</v>
      </c>
      <c r="F182" s="514">
        <v>1</v>
      </c>
      <c r="G182" s="514">
        <v>0</v>
      </c>
      <c r="H182" s="514">
        <v>5</v>
      </c>
      <c r="I182" s="514">
        <v>0</v>
      </c>
      <c r="J182" s="515">
        <v>1</v>
      </c>
      <c r="K182" s="515">
        <v>3</v>
      </c>
      <c r="L182" s="515">
        <v>2</v>
      </c>
      <c r="M182" s="515">
        <v>1</v>
      </c>
      <c r="N182" s="514">
        <v>15</v>
      </c>
      <c r="O182" s="508"/>
      <c r="P182" s="527"/>
      <c r="Q182" s="527"/>
      <c r="AF182" s="528"/>
      <c r="AG182" s="528"/>
    </row>
    <row r="183" spans="1:33" s="526" customFormat="1" ht="23.25">
      <c r="A183" s="563" t="s">
        <v>370</v>
      </c>
      <c r="B183" s="514"/>
      <c r="C183" s="514"/>
      <c r="D183" s="514">
        <v>0</v>
      </c>
      <c r="E183" s="514">
        <v>1</v>
      </c>
      <c r="F183" s="514">
        <v>0</v>
      </c>
      <c r="G183" s="514">
        <v>1</v>
      </c>
      <c r="H183" s="514">
        <v>1</v>
      </c>
      <c r="I183" s="514">
        <v>0</v>
      </c>
      <c r="J183" s="515">
        <v>11</v>
      </c>
      <c r="K183" s="515">
        <v>1</v>
      </c>
      <c r="L183" s="515">
        <v>0</v>
      </c>
      <c r="M183" s="515">
        <v>0</v>
      </c>
      <c r="N183" s="514">
        <v>15</v>
      </c>
      <c r="O183" s="508"/>
      <c r="P183" s="527"/>
      <c r="Q183" s="527"/>
      <c r="AF183" s="528"/>
      <c r="AG183" s="528"/>
    </row>
    <row r="184" spans="1:33" s="526" customFormat="1">
      <c r="A184" s="563" t="s">
        <v>380</v>
      </c>
      <c r="B184" s="514"/>
      <c r="C184" s="514"/>
      <c r="D184" s="514">
        <v>2</v>
      </c>
      <c r="E184" s="514">
        <v>1</v>
      </c>
      <c r="F184" s="514">
        <v>0</v>
      </c>
      <c r="G184" s="514">
        <v>2</v>
      </c>
      <c r="H184" s="514">
        <v>3</v>
      </c>
      <c r="I184" s="514">
        <v>2</v>
      </c>
      <c r="J184" s="515">
        <v>2</v>
      </c>
      <c r="K184" s="515">
        <v>0</v>
      </c>
      <c r="L184" s="515">
        <v>0</v>
      </c>
      <c r="M184" s="515">
        <v>3</v>
      </c>
      <c r="N184" s="514">
        <v>15</v>
      </c>
      <c r="O184" s="508"/>
      <c r="P184" s="527"/>
      <c r="Q184" s="527"/>
      <c r="AF184" s="528"/>
      <c r="AG184" s="528"/>
    </row>
    <row r="185" spans="1:33" s="526" customFormat="1">
      <c r="A185" s="563" t="s">
        <v>262</v>
      </c>
      <c r="B185" s="514"/>
      <c r="C185" s="514"/>
      <c r="D185" s="514">
        <v>3</v>
      </c>
      <c r="E185" s="514">
        <v>0</v>
      </c>
      <c r="F185" s="514">
        <v>3</v>
      </c>
      <c r="G185" s="514">
        <v>1</v>
      </c>
      <c r="H185" s="514">
        <v>1</v>
      </c>
      <c r="I185" s="514">
        <v>1</v>
      </c>
      <c r="J185" s="515">
        <v>1</v>
      </c>
      <c r="K185" s="515">
        <v>2</v>
      </c>
      <c r="L185" s="515">
        <v>3</v>
      </c>
      <c r="M185" s="515">
        <v>0</v>
      </c>
      <c r="N185" s="514">
        <v>15</v>
      </c>
      <c r="O185" s="508"/>
      <c r="P185" s="527"/>
      <c r="Q185" s="527"/>
      <c r="AF185" s="528"/>
      <c r="AG185" s="528"/>
    </row>
    <row r="186" spans="1:33" s="526" customFormat="1" ht="34.5">
      <c r="A186" s="563" t="s">
        <v>383</v>
      </c>
      <c r="B186" s="514"/>
      <c r="C186" s="514"/>
      <c r="D186" s="514">
        <v>3</v>
      </c>
      <c r="E186" s="514">
        <v>1</v>
      </c>
      <c r="F186" s="514">
        <v>1</v>
      </c>
      <c r="G186" s="514">
        <v>0</v>
      </c>
      <c r="H186" s="514">
        <v>1</v>
      </c>
      <c r="I186" s="514">
        <v>0</v>
      </c>
      <c r="J186" s="515">
        <v>3</v>
      </c>
      <c r="K186" s="515">
        <v>2</v>
      </c>
      <c r="L186" s="515">
        <v>0</v>
      </c>
      <c r="M186" s="515">
        <v>1</v>
      </c>
      <c r="N186" s="514">
        <v>12</v>
      </c>
      <c r="O186" s="508"/>
      <c r="P186" s="527"/>
      <c r="Q186" s="527"/>
      <c r="AF186" s="528"/>
      <c r="AG186" s="528"/>
    </row>
    <row r="187" spans="1:33" s="526" customFormat="1" ht="23.25">
      <c r="A187" s="563" t="s">
        <v>372</v>
      </c>
      <c r="B187" s="514"/>
      <c r="C187" s="514"/>
      <c r="D187" s="514">
        <v>3</v>
      </c>
      <c r="E187" s="514">
        <v>5</v>
      </c>
      <c r="F187" s="514">
        <v>0</v>
      </c>
      <c r="G187" s="514">
        <v>1</v>
      </c>
      <c r="H187" s="514">
        <v>1</v>
      </c>
      <c r="I187" s="514">
        <v>0</v>
      </c>
      <c r="J187" s="515">
        <v>0</v>
      </c>
      <c r="K187" s="515">
        <v>0</v>
      </c>
      <c r="L187" s="515">
        <v>1</v>
      </c>
      <c r="M187" s="515">
        <v>0</v>
      </c>
      <c r="N187" s="514">
        <v>11</v>
      </c>
      <c r="O187" s="508"/>
      <c r="P187" s="527"/>
      <c r="Q187" s="527"/>
      <c r="AF187" s="528"/>
      <c r="AG187" s="528"/>
    </row>
    <row r="188" spans="1:33" s="526" customFormat="1" ht="23.25">
      <c r="A188" s="563" t="s">
        <v>376</v>
      </c>
      <c r="B188" s="514"/>
      <c r="C188" s="514"/>
      <c r="D188" s="514">
        <v>2</v>
      </c>
      <c r="E188" s="514">
        <v>0</v>
      </c>
      <c r="F188" s="514">
        <v>0</v>
      </c>
      <c r="G188" s="514">
        <v>0</v>
      </c>
      <c r="H188" s="514">
        <v>2</v>
      </c>
      <c r="I188" s="514">
        <v>0</v>
      </c>
      <c r="J188" s="515">
        <v>3</v>
      </c>
      <c r="K188" s="515">
        <v>1</v>
      </c>
      <c r="L188" s="515">
        <v>3</v>
      </c>
      <c r="M188" s="515">
        <v>0</v>
      </c>
      <c r="N188" s="514">
        <v>11</v>
      </c>
      <c r="O188" s="508"/>
      <c r="P188" s="527"/>
      <c r="Q188" s="527"/>
      <c r="AF188" s="528"/>
      <c r="AG188" s="528"/>
    </row>
    <row r="189" spans="1:33" s="526" customFormat="1">
      <c r="A189" s="563" t="s">
        <v>271</v>
      </c>
      <c r="B189" s="514"/>
      <c r="C189" s="514"/>
      <c r="D189" s="514">
        <v>3</v>
      </c>
      <c r="E189" s="514">
        <v>0</v>
      </c>
      <c r="F189" s="514">
        <v>0</v>
      </c>
      <c r="G189" s="514">
        <v>2</v>
      </c>
      <c r="H189" s="514">
        <v>1</v>
      </c>
      <c r="I189" s="514">
        <v>1</v>
      </c>
      <c r="J189" s="515">
        <v>0</v>
      </c>
      <c r="K189" s="515">
        <v>2</v>
      </c>
      <c r="L189" s="515">
        <v>2</v>
      </c>
      <c r="M189" s="515">
        <v>0</v>
      </c>
      <c r="N189" s="514">
        <v>11</v>
      </c>
      <c r="O189" s="508"/>
      <c r="P189" s="527"/>
      <c r="Q189" s="527"/>
      <c r="AF189" s="528"/>
      <c r="AG189" s="528"/>
    </row>
    <row r="190" spans="1:33" s="526" customFormat="1" ht="23.25">
      <c r="A190" s="563" t="s">
        <v>349</v>
      </c>
      <c r="B190" s="514"/>
      <c r="C190" s="514"/>
      <c r="D190" s="514">
        <v>0</v>
      </c>
      <c r="E190" s="514">
        <v>0</v>
      </c>
      <c r="F190" s="514">
        <v>3</v>
      </c>
      <c r="G190" s="514">
        <v>0</v>
      </c>
      <c r="H190" s="514">
        <v>0</v>
      </c>
      <c r="I190" s="514">
        <v>1</v>
      </c>
      <c r="J190" s="515">
        <v>2</v>
      </c>
      <c r="K190" s="515">
        <v>1</v>
      </c>
      <c r="L190" s="515">
        <v>2</v>
      </c>
      <c r="M190" s="515">
        <v>1</v>
      </c>
      <c r="N190" s="514">
        <v>10</v>
      </c>
      <c r="O190" s="508"/>
      <c r="P190" s="527"/>
      <c r="Q190" s="527"/>
      <c r="AF190" s="528"/>
      <c r="AG190" s="528"/>
    </row>
    <row r="191" spans="1:33" s="526" customFormat="1" ht="23.25">
      <c r="A191" s="563" t="s">
        <v>378</v>
      </c>
      <c r="B191" s="514"/>
      <c r="C191" s="514"/>
      <c r="D191" s="514">
        <v>2</v>
      </c>
      <c r="E191" s="514">
        <v>0</v>
      </c>
      <c r="F191" s="514">
        <v>0</v>
      </c>
      <c r="G191" s="514">
        <v>1</v>
      </c>
      <c r="H191" s="514">
        <v>0</v>
      </c>
      <c r="I191" s="514">
        <v>0</v>
      </c>
      <c r="J191" s="515">
        <v>1</v>
      </c>
      <c r="K191" s="515">
        <v>3</v>
      </c>
      <c r="L191" s="515">
        <v>1</v>
      </c>
      <c r="M191" s="515">
        <v>1</v>
      </c>
      <c r="N191" s="514">
        <v>9</v>
      </c>
      <c r="O191" s="508"/>
      <c r="P191" s="527"/>
      <c r="Q191" s="527"/>
      <c r="AF191" s="528"/>
      <c r="AG191" s="528"/>
    </row>
    <row r="192" spans="1:33" s="526" customFormat="1" ht="23.25">
      <c r="A192" s="735" t="s">
        <v>336</v>
      </c>
      <c r="B192" s="514"/>
      <c r="C192" s="514"/>
      <c r="D192" s="514">
        <v>1</v>
      </c>
      <c r="E192" s="514">
        <v>0</v>
      </c>
      <c r="F192" s="514">
        <v>1</v>
      </c>
      <c r="G192" s="514">
        <v>0</v>
      </c>
      <c r="H192" s="514">
        <v>0</v>
      </c>
      <c r="I192" s="514">
        <v>1</v>
      </c>
      <c r="J192" s="515">
        <v>2</v>
      </c>
      <c r="K192" s="515">
        <v>1</v>
      </c>
      <c r="L192" s="515">
        <v>0</v>
      </c>
      <c r="M192" s="515">
        <v>2</v>
      </c>
      <c r="N192" s="514">
        <v>8</v>
      </c>
      <c r="O192" s="508"/>
      <c r="P192" s="527"/>
      <c r="Q192" s="527"/>
      <c r="AF192" s="528"/>
      <c r="AG192" s="528"/>
    </row>
    <row r="193" spans="1:33" s="526" customFormat="1" ht="23.25">
      <c r="A193" s="563" t="s">
        <v>354</v>
      </c>
      <c r="B193" s="514"/>
      <c r="C193" s="514"/>
      <c r="D193" s="514">
        <v>1</v>
      </c>
      <c r="E193" s="514">
        <v>1</v>
      </c>
      <c r="F193" s="514">
        <v>4</v>
      </c>
      <c r="G193" s="514">
        <v>0</v>
      </c>
      <c r="H193" s="514">
        <v>0</v>
      </c>
      <c r="I193" s="514">
        <v>0</v>
      </c>
      <c r="J193" s="515">
        <v>0</v>
      </c>
      <c r="K193" s="515">
        <v>0</v>
      </c>
      <c r="L193" s="515">
        <v>1</v>
      </c>
      <c r="M193" s="515">
        <v>0</v>
      </c>
      <c r="N193" s="514">
        <v>7</v>
      </c>
      <c r="O193" s="508"/>
      <c r="P193" s="527"/>
      <c r="Q193" s="527"/>
      <c r="AF193" s="528"/>
      <c r="AG193" s="528"/>
    </row>
    <row r="194" spans="1:33" s="526" customFormat="1" ht="23.25">
      <c r="A194" s="563" t="s">
        <v>329</v>
      </c>
      <c r="B194" s="514"/>
      <c r="C194" s="514"/>
      <c r="D194" s="514">
        <v>0</v>
      </c>
      <c r="E194" s="514">
        <v>0</v>
      </c>
      <c r="F194" s="514">
        <v>0</v>
      </c>
      <c r="G194" s="514">
        <v>0</v>
      </c>
      <c r="H194" s="514">
        <v>0</v>
      </c>
      <c r="I194" s="514">
        <v>0</v>
      </c>
      <c r="J194" s="515">
        <v>0</v>
      </c>
      <c r="K194" s="515">
        <v>0</v>
      </c>
      <c r="L194" s="515">
        <v>0</v>
      </c>
      <c r="M194" s="515">
        <v>0</v>
      </c>
      <c r="N194" s="514">
        <v>0</v>
      </c>
      <c r="O194" s="508"/>
      <c r="P194" s="527"/>
      <c r="Q194" s="527"/>
      <c r="AF194" s="528"/>
      <c r="AG194" s="528"/>
    </row>
    <row r="195" spans="1:33" s="526" customFormat="1">
      <c r="A195" s="515" t="s">
        <v>357</v>
      </c>
      <c r="B195" s="514"/>
      <c r="C195" s="514"/>
      <c r="D195" s="514">
        <v>0</v>
      </c>
      <c r="E195" s="514">
        <v>0</v>
      </c>
      <c r="F195" s="514">
        <v>0</v>
      </c>
      <c r="G195" s="514">
        <v>0</v>
      </c>
      <c r="H195" s="514">
        <v>0</v>
      </c>
      <c r="I195" s="514">
        <v>0</v>
      </c>
      <c r="J195" s="515">
        <v>0</v>
      </c>
      <c r="K195" s="515">
        <v>0</v>
      </c>
      <c r="L195" s="515">
        <v>0</v>
      </c>
      <c r="M195" s="515">
        <v>0</v>
      </c>
      <c r="N195" s="514">
        <v>0</v>
      </c>
      <c r="O195" s="508"/>
      <c r="P195" s="527"/>
      <c r="Q195" s="527"/>
      <c r="AF195" s="528"/>
      <c r="AG195" s="528"/>
    </row>
    <row r="196" spans="1:33" s="526" customFormat="1" ht="23.25">
      <c r="A196" s="563" t="s">
        <v>384</v>
      </c>
      <c r="B196" s="514"/>
      <c r="C196" s="514"/>
      <c r="D196" s="514">
        <v>0</v>
      </c>
      <c r="E196" s="514">
        <v>0</v>
      </c>
      <c r="F196" s="514">
        <v>0</v>
      </c>
      <c r="G196" s="514">
        <v>0</v>
      </c>
      <c r="H196" s="514">
        <v>0</v>
      </c>
      <c r="I196" s="514">
        <v>0</v>
      </c>
      <c r="J196" s="515">
        <v>0</v>
      </c>
      <c r="K196" s="515">
        <v>0</v>
      </c>
      <c r="L196" s="515">
        <v>0</v>
      </c>
      <c r="M196" s="515">
        <v>0</v>
      </c>
      <c r="N196" s="514">
        <v>0</v>
      </c>
      <c r="O196" s="508"/>
      <c r="P196" s="527"/>
      <c r="Q196" s="527"/>
      <c r="AF196" s="528"/>
      <c r="AG196" s="528"/>
    </row>
    <row r="197" spans="1:33" s="526" customFormat="1">
      <c r="C197" s="527"/>
      <c r="D197" s="527"/>
      <c r="F197" s="528"/>
      <c r="G197" s="528"/>
      <c r="H197" s="528"/>
      <c r="I197" s="529"/>
      <c r="J197" s="528"/>
      <c r="K197" s="528"/>
      <c r="L197" s="528"/>
      <c r="M197" s="530"/>
      <c r="N197" s="531"/>
      <c r="O197" s="527"/>
      <c r="P197" s="527"/>
      <c r="Q197" s="527"/>
      <c r="AF197" s="528"/>
      <c r="AG197" s="528"/>
    </row>
    <row r="198" spans="1:33" s="526" customFormat="1">
      <c r="C198" s="527"/>
      <c r="D198" s="527"/>
      <c r="F198" s="528"/>
      <c r="G198" s="528"/>
      <c r="H198" s="528"/>
      <c r="I198" s="529"/>
      <c r="J198" s="528"/>
      <c r="K198" s="528"/>
      <c r="L198" s="528"/>
      <c r="M198" s="530"/>
      <c r="N198" s="531"/>
      <c r="O198" s="527"/>
      <c r="P198" s="527"/>
      <c r="Q198" s="527"/>
      <c r="AF198" s="528"/>
      <c r="AG198" s="528"/>
    </row>
    <row r="199" spans="1:33" s="526" customFormat="1">
      <c r="C199" s="527"/>
      <c r="D199" s="527"/>
      <c r="F199" s="528"/>
      <c r="G199" s="528"/>
      <c r="H199" s="528"/>
      <c r="I199" s="529"/>
      <c r="J199" s="528"/>
      <c r="K199" s="528"/>
      <c r="L199" s="528"/>
      <c r="M199" s="530"/>
      <c r="N199" s="531"/>
      <c r="O199" s="527"/>
      <c r="P199" s="527"/>
      <c r="Q199" s="527"/>
      <c r="AF199" s="528"/>
      <c r="AG199" s="528"/>
    </row>
    <row r="200" spans="1:33" s="526" customFormat="1">
      <c r="C200" s="527"/>
      <c r="D200" s="527"/>
      <c r="F200" s="528"/>
      <c r="G200" s="528"/>
      <c r="H200" s="528"/>
      <c r="I200" s="529"/>
      <c r="J200" s="528"/>
      <c r="K200" s="528"/>
      <c r="L200" s="528"/>
      <c r="M200" s="530"/>
      <c r="N200" s="531"/>
      <c r="O200" s="527"/>
      <c r="P200" s="527"/>
      <c r="Q200" s="527"/>
      <c r="AF200" s="528"/>
      <c r="AG200" s="528"/>
    </row>
    <row r="201" spans="1:33" s="526" customFormat="1">
      <c r="C201" s="527"/>
      <c r="D201" s="527"/>
      <c r="F201" s="528"/>
      <c r="G201" s="528"/>
      <c r="H201" s="528"/>
      <c r="I201" s="529"/>
      <c r="J201" s="528"/>
      <c r="K201" s="528"/>
      <c r="L201" s="528"/>
      <c r="M201" s="530"/>
      <c r="N201" s="531"/>
      <c r="O201" s="527"/>
      <c r="P201" s="527"/>
      <c r="Q201" s="527"/>
      <c r="AF201" s="528"/>
      <c r="AG201" s="528"/>
    </row>
    <row r="202" spans="1:33" s="526" customFormat="1">
      <c r="C202" s="527"/>
      <c r="D202" s="527"/>
      <c r="F202" s="528"/>
      <c r="G202" s="528"/>
      <c r="H202" s="528"/>
      <c r="I202" s="529"/>
      <c r="J202" s="528"/>
      <c r="K202" s="528"/>
      <c r="L202" s="528"/>
      <c r="M202" s="530"/>
      <c r="N202" s="531"/>
      <c r="O202" s="527"/>
      <c r="P202" s="527"/>
      <c r="Q202" s="527"/>
      <c r="AF202" s="528"/>
      <c r="AG202" s="528"/>
    </row>
    <row r="203" spans="1:33" s="526" customFormat="1">
      <c r="C203" s="527"/>
      <c r="D203" s="527"/>
      <c r="F203" s="528"/>
      <c r="G203" s="528"/>
      <c r="H203" s="528"/>
      <c r="I203" s="529"/>
      <c r="J203" s="528"/>
      <c r="K203" s="528"/>
      <c r="L203" s="528"/>
      <c r="M203" s="530"/>
      <c r="N203" s="531"/>
      <c r="O203" s="527"/>
      <c r="P203" s="527"/>
      <c r="Q203" s="527"/>
      <c r="AF203" s="528"/>
      <c r="AG203" s="528"/>
    </row>
    <row r="204" spans="1:33" s="526" customFormat="1">
      <c r="C204" s="527"/>
      <c r="D204" s="527"/>
      <c r="F204" s="528"/>
      <c r="G204" s="528"/>
      <c r="H204" s="528"/>
      <c r="I204" s="529"/>
      <c r="J204" s="528"/>
      <c r="K204" s="528"/>
      <c r="L204" s="528"/>
      <c r="M204" s="530"/>
      <c r="N204" s="531"/>
      <c r="O204" s="527"/>
      <c r="P204" s="527"/>
      <c r="Q204" s="527"/>
      <c r="AF204" s="528"/>
      <c r="AG204" s="528"/>
    </row>
    <row r="205" spans="1:33" s="526" customFormat="1">
      <c r="C205" s="527"/>
      <c r="D205" s="527"/>
      <c r="F205" s="528"/>
      <c r="G205" s="528"/>
      <c r="H205" s="528"/>
      <c r="I205" s="529"/>
      <c r="J205" s="528"/>
      <c r="K205" s="528"/>
      <c r="L205" s="528"/>
      <c r="M205" s="530"/>
      <c r="N205" s="531"/>
      <c r="O205" s="527"/>
      <c r="P205" s="527"/>
      <c r="Q205" s="527"/>
      <c r="AF205" s="528"/>
      <c r="AG205" s="528"/>
    </row>
    <row r="206" spans="1:33" s="526" customFormat="1">
      <c r="C206" s="527"/>
      <c r="D206" s="527"/>
      <c r="F206" s="528"/>
      <c r="G206" s="528"/>
      <c r="H206" s="528"/>
      <c r="I206" s="529"/>
      <c r="J206" s="528"/>
      <c r="K206" s="528"/>
      <c r="L206" s="528"/>
      <c r="M206" s="530"/>
      <c r="N206" s="531"/>
      <c r="O206" s="527"/>
      <c r="P206" s="527"/>
      <c r="Q206" s="527"/>
      <c r="AF206" s="528"/>
      <c r="AG206" s="528"/>
    </row>
    <row r="207" spans="1:33" s="526" customFormat="1">
      <c r="C207" s="527"/>
      <c r="D207" s="527"/>
      <c r="F207" s="528"/>
      <c r="G207" s="528"/>
      <c r="H207" s="528"/>
      <c r="I207" s="529"/>
      <c r="J207" s="528"/>
      <c r="K207" s="528"/>
      <c r="L207" s="528"/>
      <c r="M207" s="530"/>
      <c r="N207" s="531"/>
      <c r="O207" s="527"/>
      <c r="P207" s="527"/>
      <c r="Q207" s="527"/>
      <c r="AF207" s="528"/>
      <c r="AG207" s="528"/>
    </row>
    <row r="208" spans="1:33" s="526" customFormat="1">
      <c r="C208" s="527"/>
      <c r="D208" s="527"/>
      <c r="F208" s="528"/>
      <c r="G208" s="528"/>
      <c r="H208" s="528"/>
      <c r="I208" s="529"/>
      <c r="J208" s="528"/>
      <c r="K208" s="528"/>
      <c r="L208" s="528"/>
      <c r="M208" s="530"/>
      <c r="N208" s="531"/>
      <c r="O208" s="527"/>
      <c r="P208" s="527"/>
      <c r="Q208" s="527"/>
      <c r="AF208" s="528"/>
      <c r="AG208" s="528"/>
    </row>
    <row r="209" spans="3:33" s="526" customFormat="1">
      <c r="C209" s="527"/>
      <c r="D209" s="527"/>
      <c r="F209" s="528"/>
      <c r="G209" s="528"/>
      <c r="H209" s="528"/>
      <c r="I209" s="529"/>
      <c r="J209" s="528"/>
      <c r="K209" s="528"/>
      <c r="L209" s="528"/>
      <c r="M209" s="530"/>
      <c r="N209" s="531"/>
      <c r="O209" s="527"/>
      <c r="P209" s="527"/>
      <c r="Q209" s="527"/>
      <c r="AF209" s="528"/>
      <c r="AG209" s="528"/>
    </row>
    <row r="210" spans="3:33" s="526" customFormat="1">
      <c r="C210" s="527"/>
      <c r="D210" s="527"/>
      <c r="F210" s="528"/>
      <c r="G210" s="528"/>
      <c r="H210" s="528"/>
      <c r="I210" s="529"/>
      <c r="J210" s="528"/>
      <c r="K210" s="528"/>
      <c r="L210" s="528"/>
      <c r="M210" s="530"/>
      <c r="N210" s="531"/>
      <c r="O210" s="527"/>
      <c r="P210" s="527"/>
      <c r="Q210" s="527"/>
      <c r="AF210" s="528"/>
      <c r="AG210" s="528"/>
    </row>
    <row r="211" spans="3:33" s="526" customFormat="1">
      <c r="C211" s="527"/>
      <c r="D211" s="527"/>
      <c r="F211" s="528"/>
      <c r="G211" s="528"/>
      <c r="H211" s="528"/>
      <c r="I211" s="529"/>
      <c r="J211" s="528"/>
      <c r="K211" s="528"/>
      <c r="L211" s="528"/>
      <c r="M211" s="530"/>
      <c r="N211" s="531"/>
      <c r="O211" s="527"/>
      <c r="P211" s="527"/>
      <c r="Q211" s="527"/>
      <c r="AF211" s="528"/>
      <c r="AG211" s="528"/>
    </row>
    <row r="212" spans="3:33" s="526" customFormat="1">
      <c r="C212" s="527"/>
      <c r="D212" s="527"/>
      <c r="F212" s="528"/>
      <c r="G212" s="528"/>
      <c r="H212" s="528"/>
      <c r="I212" s="529"/>
      <c r="J212" s="528"/>
      <c r="K212" s="528"/>
      <c r="L212" s="528"/>
      <c r="M212" s="530"/>
      <c r="N212" s="531"/>
      <c r="O212" s="527"/>
      <c r="P212" s="527"/>
      <c r="Q212" s="527"/>
      <c r="AF212" s="528"/>
      <c r="AG212" s="528"/>
    </row>
    <row r="213" spans="3:33" s="526" customFormat="1">
      <c r="C213" s="527"/>
      <c r="D213" s="527"/>
      <c r="F213" s="528"/>
      <c r="G213" s="528"/>
      <c r="H213" s="528"/>
      <c r="I213" s="529"/>
      <c r="J213" s="528"/>
      <c r="K213" s="528"/>
      <c r="L213" s="528"/>
      <c r="M213" s="530"/>
      <c r="N213" s="531"/>
      <c r="O213" s="527"/>
      <c r="P213" s="527"/>
      <c r="Q213" s="527"/>
      <c r="AF213" s="528"/>
      <c r="AG213" s="528"/>
    </row>
    <row r="214" spans="3:33" s="526" customFormat="1">
      <c r="C214" s="527"/>
      <c r="D214" s="527"/>
      <c r="F214" s="528"/>
      <c r="G214" s="528"/>
      <c r="H214" s="528"/>
      <c r="I214" s="529"/>
      <c r="J214" s="528"/>
      <c r="K214" s="528"/>
      <c r="L214" s="528"/>
      <c r="M214" s="530"/>
      <c r="N214" s="531"/>
      <c r="O214" s="527"/>
      <c r="P214" s="527"/>
      <c r="Q214" s="527"/>
      <c r="AF214" s="528"/>
      <c r="AG214" s="528"/>
    </row>
    <row r="215" spans="3:33" s="526" customFormat="1">
      <c r="C215" s="527"/>
      <c r="D215" s="527"/>
      <c r="F215" s="528"/>
      <c r="G215" s="528"/>
      <c r="H215" s="528"/>
      <c r="I215" s="529"/>
      <c r="J215" s="528"/>
      <c r="K215" s="528"/>
      <c r="L215" s="528"/>
      <c r="M215" s="530"/>
      <c r="N215" s="531"/>
      <c r="O215" s="527"/>
      <c r="P215" s="527"/>
      <c r="Q215" s="527"/>
      <c r="AF215" s="528"/>
      <c r="AG215" s="528"/>
    </row>
    <row r="216" spans="3:33" s="526" customFormat="1">
      <c r="C216" s="527"/>
      <c r="D216" s="527"/>
      <c r="F216" s="528"/>
      <c r="G216" s="528"/>
      <c r="H216" s="528"/>
      <c r="I216" s="529"/>
      <c r="J216" s="528"/>
      <c r="K216" s="528"/>
      <c r="L216" s="528"/>
      <c r="M216" s="530"/>
      <c r="N216" s="531"/>
      <c r="O216" s="527"/>
      <c r="P216" s="527"/>
      <c r="Q216" s="527"/>
      <c r="AF216" s="528"/>
      <c r="AG216" s="528"/>
    </row>
    <row r="217" spans="3:33" s="526" customFormat="1">
      <c r="C217" s="527"/>
      <c r="D217" s="527"/>
      <c r="F217" s="528"/>
      <c r="G217" s="528"/>
      <c r="H217" s="528"/>
      <c r="I217" s="529"/>
      <c r="J217" s="528"/>
      <c r="K217" s="528"/>
      <c r="L217" s="528"/>
      <c r="M217" s="530"/>
      <c r="N217" s="531"/>
      <c r="O217" s="527"/>
      <c r="P217" s="527"/>
      <c r="Q217" s="527"/>
      <c r="AF217" s="528"/>
      <c r="AG217" s="528"/>
    </row>
    <row r="218" spans="3:33" s="526" customFormat="1">
      <c r="C218" s="527"/>
      <c r="D218" s="527"/>
      <c r="F218" s="528"/>
      <c r="G218" s="528"/>
      <c r="H218" s="528"/>
      <c r="I218" s="529"/>
      <c r="J218" s="528"/>
      <c r="K218" s="528"/>
      <c r="L218" s="528"/>
      <c r="M218" s="530"/>
      <c r="N218" s="531"/>
      <c r="O218" s="527"/>
      <c r="P218" s="527"/>
      <c r="Q218" s="527"/>
      <c r="AF218" s="528"/>
      <c r="AG218" s="528"/>
    </row>
    <row r="219" spans="3:33" s="526" customFormat="1">
      <c r="C219" s="527"/>
      <c r="D219" s="527"/>
      <c r="F219" s="528"/>
      <c r="G219" s="528"/>
      <c r="H219" s="528"/>
      <c r="I219" s="529"/>
      <c r="J219" s="528"/>
      <c r="K219" s="528"/>
      <c r="L219" s="528"/>
      <c r="M219" s="530"/>
      <c r="N219" s="531"/>
      <c r="O219" s="527"/>
      <c r="P219" s="527"/>
      <c r="Q219" s="527"/>
      <c r="AF219" s="528"/>
      <c r="AG219" s="528"/>
    </row>
    <row r="220" spans="3:33" s="526" customFormat="1">
      <c r="C220" s="527"/>
      <c r="D220" s="527"/>
      <c r="F220" s="528"/>
      <c r="G220" s="528"/>
      <c r="H220" s="528"/>
      <c r="I220" s="529"/>
      <c r="J220" s="528"/>
      <c r="K220" s="528"/>
      <c r="L220" s="528"/>
      <c r="M220" s="530"/>
      <c r="N220" s="531"/>
      <c r="O220" s="527"/>
      <c r="P220" s="527"/>
      <c r="Q220" s="527"/>
      <c r="AF220" s="528"/>
      <c r="AG220" s="528"/>
    </row>
    <row r="221" spans="3:33" s="526" customFormat="1">
      <c r="C221" s="527"/>
      <c r="D221" s="527"/>
      <c r="F221" s="528"/>
      <c r="G221" s="528"/>
      <c r="H221" s="528"/>
      <c r="I221" s="529"/>
      <c r="J221" s="528"/>
      <c r="K221" s="528"/>
      <c r="L221" s="528"/>
      <c r="M221" s="530"/>
      <c r="N221" s="531"/>
      <c r="O221" s="527"/>
      <c r="P221" s="527"/>
      <c r="Q221" s="527"/>
      <c r="AF221" s="528"/>
      <c r="AG221" s="528"/>
    </row>
    <row r="222" spans="3:33" s="526" customFormat="1">
      <c r="C222" s="527"/>
      <c r="D222" s="527"/>
      <c r="F222" s="528"/>
      <c r="G222" s="528"/>
      <c r="H222" s="528"/>
      <c r="I222" s="529"/>
      <c r="J222" s="528"/>
      <c r="K222" s="528"/>
      <c r="L222" s="528"/>
      <c r="M222" s="530"/>
      <c r="N222" s="531"/>
      <c r="O222" s="527"/>
      <c r="P222" s="527"/>
      <c r="Q222" s="527"/>
      <c r="AF222" s="528"/>
      <c r="AG222" s="528"/>
    </row>
    <row r="223" spans="3:33" s="526" customFormat="1">
      <c r="C223" s="527"/>
      <c r="D223" s="527"/>
      <c r="F223" s="528"/>
      <c r="G223" s="528"/>
      <c r="H223" s="528"/>
      <c r="I223" s="529"/>
      <c r="J223" s="528"/>
      <c r="K223" s="528"/>
      <c r="L223" s="528"/>
      <c r="M223" s="530"/>
      <c r="N223" s="531"/>
      <c r="O223" s="527"/>
      <c r="P223" s="527"/>
      <c r="Q223" s="527"/>
      <c r="AF223" s="528"/>
      <c r="AG223" s="528"/>
    </row>
    <row r="224" spans="3:33" s="526" customFormat="1">
      <c r="C224" s="527"/>
      <c r="D224" s="527"/>
      <c r="F224" s="528"/>
      <c r="G224" s="528"/>
      <c r="H224" s="528"/>
      <c r="I224" s="529"/>
      <c r="J224" s="528"/>
      <c r="K224" s="528"/>
      <c r="L224" s="528"/>
      <c r="M224" s="530"/>
      <c r="N224" s="531"/>
      <c r="O224" s="527"/>
      <c r="P224" s="527"/>
      <c r="Q224" s="527"/>
      <c r="AF224" s="528"/>
      <c r="AG224" s="528"/>
    </row>
    <row r="225" spans="3:33" s="526" customFormat="1">
      <c r="C225" s="527"/>
      <c r="D225" s="527"/>
      <c r="F225" s="528"/>
      <c r="G225" s="528"/>
      <c r="H225" s="528"/>
      <c r="I225" s="529"/>
      <c r="J225" s="528"/>
      <c r="K225" s="528"/>
      <c r="L225" s="528"/>
      <c r="M225" s="530"/>
      <c r="N225" s="531"/>
      <c r="O225" s="527"/>
      <c r="P225" s="527"/>
      <c r="Q225" s="527"/>
      <c r="AF225" s="528"/>
      <c r="AG225" s="528"/>
    </row>
    <row r="226" spans="3:33" s="526" customFormat="1">
      <c r="C226" s="527"/>
      <c r="D226" s="527"/>
      <c r="F226" s="528"/>
      <c r="G226" s="528"/>
      <c r="H226" s="528"/>
      <c r="I226" s="529"/>
      <c r="J226" s="528"/>
      <c r="K226" s="528"/>
      <c r="L226" s="528"/>
      <c r="M226" s="530"/>
      <c r="N226" s="531"/>
      <c r="O226" s="527"/>
      <c r="P226" s="527"/>
      <c r="Q226" s="527"/>
      <c r="AF226" s="528"/>
      <c r="AG226" s="528"/>
    </row>
    <row r="227" spans="3:33" s="526" customFormat="1">
      <c r="C227" s="527"/>
      <c r="D227" s="527"/>
      <c r="F227" s="528"/>
      <c r="G227" s="528"/>
      <c r="H227" s="528"/>
      <c r="I227" s="529"/>
      <c r="J227" s="528"/>
      <c r="K227" s="528"/>
      <c r="L227" s="528"/>
      <c r="M227" s="530"/>
      <c r="N227" s="531"/>
      <c r="O227" s="527"/>
      <c r="P227" s="527"/>
      <c r="Q227" s="527"/>
      <c r="AF227" s="528"/>
      <c r="AG227" s="528"/>
    </row>
    <row r="228" spans="3:33" s="526" customFormat="1">
      <c r="C228" s="527"/>
      <c r="D228" s="527"/>
      <c r="F228" s="528"/>
      <c r="G228" s="528"/>
      <c r="H228" s="528"/>
      <c r="I228" s="529"/>
      <c r="J228" s="528"/>
      <c r="K228" s="528"/>
      <c r="L228" s="528"/>
      <c r="M228" s="530"/>
      <c r="N228" s="531"/>
      <c r="O228" s="527"/>
      <c r="P228" s="527"/>
      <c r="Q228" s="527"/>
      <c r="AF228" s="528"/>
      <c r="AG228" s="528"/>
    </row>
    <row r="229" spans="3:33" s="526" customFormat="1">
      <c r="C229" s="527"/>
      <c r="D229" s="527"/>
      <c r="F229" s="528"/>
      <c r="G229" s="528"/>
      <c r="H229" s="528"/>
      <c r="I229" s="529"/>
      <c r="J229" s="528"/>
      <c r="K229" s="528"/>
      <c r="L229" s="528"/>
      <c r="M229" s="530"/>
      <c r="N229" s="531"/>
      <c r="O229" s="527"/>
      <c r="P229" s="527"/>
      <c r="Q229" s="527"/>
      <c r="AF229" s="528"/>
      <c r="AG229" s="528"/>
    </row>
    <row r="230" spans="3:33" s="526" customFormat="1">
      <c r="C230" s="527"/>
      <c r="D230" s="527"/>
      <c r="F230" s="528"/>
      <c r="G230" s="528"/>
      <c r="H230" s="528"/>
      <c r="I230" s="529"/>
      <c r="J230" s="528"/>
      <c r="K230" s="528"/>
      <c r="L230" s="528"/>
      <c r="M230" s="530"/>
      <c r="N230" s="531"/>
      <c r="O230" s="527"/>
      <c r="P230" s="527"/>
      <c r="Q230" s="527"/>
      <c r="AF230" s="528"/>
      <c r="AG230" s="528"/>
    </row>
    <row r="231" spans="3:33" s="526" customFormat="1">
      <c r="C231" s="527"/>
      <c r="D231" s="527"/>
      <c r="F231" s="528"/>
      <c r="G231" s="528"/>
      <c r="H231" s="528"/>
      <c r="I231" s="529"/>
      <c r="J231" s="528"/>
      <c r="K231" s="528"/>
      <c r="L231" s="528"/>
      <c r="M231" s="530"/>
      <c r="N231" s="531"/>
      <c r="O231" s="527"/>
      <c r="P231" s="527"/>
      <c r="Q231" s="527"/>
      <c r="AF231" s="528"/>
      <c r="AG231" s="528"/>
    </row>
    <row r="232" spans="3:33" s="526" customFormat="1">
      <c r="C232" s="527"/>
      <c r="D232" s="527"/>
      <c r="F232" s="528"/>
      <c r="G232" s="528"/>
      <c r="H232" s="528"/>
      <c r="I232" s="529"/>
      <c r="J232" s="528"/>
      <c r="K232" s="528"/>
      <c r="L232" s="528"/>
      <c r="M232" s="530"/>
      <c r="N232" s="531"/>
      <c r="O232" s="527"/>
      <c r="P232" s="527"/>
      <c r="Q232" s="527"/>
      <c r="AF232" s="528"/>
      <c r="AG232" s="528"/>
    </row>
    <row r="233" spans="3:33" s="526" customFormat="1">
      <c r="C233" s="527"/>
      <c r="D233" s="527"/>
      <c r="F233" s="528"/>
      <c r="G233" s="528"/>
      <c r="H233" s="528"/>
      <c r="I233" s="529"/>
      <c r="J233" s="528"/>
      <c r="K233" s="528"/>
      <c r="L233" s="528"/>
      <c r="M233" s="530"/>
      <c r="N233" s="531"/>
      <c r="O233" s="527"/>
      <c r="P233" s="527"/>
      <c r="Q233" s="527"/>
      <c r="AF233" s="528"/>
      <c r="AG233" s="528"/>
    </row>
    <row r="234" spans="3:33" s="526" customFormat="1">
      <c r="C234" s="527"/>
      <c r="D234" s="527"/>
      <c r="F234" s="528"/>
      <c r="G234" s="528"/>
      <c r="H234" s="528"/>
      <c r="I234" s="529"/>
      <c r="J234" s="528"/>
      <c r="K234" s="528"/>
      <c r="L234" s="528"/>
      <c r="M234" s="530"/>
      <c r="N234" s="531"/>
      <c r="O234" s="527"/>
      <c r="P234" s="527"/>
      <c r="Q234" s="527"/>
      <c r="AF234" s="528"/>
      <c r="AG234" s="528"/>
    </row>
    <row r="235" spans="3:33" s="526" customFormat="1">
      <c r="C235" s="527"/>
      <c r="D235" s="527"/>
      <c r="F235" s="528"/>
      <c r="G235" s="528"/>
      <c r="H235" s="528"/>
      <c r="I235" s="529"/>
      <c r="J235" s="528"/>
      <c r="K235" s="528"/>
      <c r="L235" s="528"/>
      <c r="M235" s="530"/>
      <c r="N235" s="531"/>
      <c r="O235" s="527"/>
      <c r="P235" s="527"/>
      <c r="Q235" s="527"/>
      <c r="AF235" s="528"/>
      <c r="AG235" s="528"/>
    </row>
    <row r="236" spans="3:33" s="526" customFormat="1">
      <c r="C236" s="527"/>
      <c r="D236" s="527"/>
      <c r="F236" s="528"/>
      <c r="G236" s="528"/>
      <c r="H236" s="528"/>
      <c r="I236" s="529"/>
      <c r="J236" s="528"/>
      <c r="K236" s="528"/>
      <c r="L236" s="528"/>
      <c r="M236" s="530"/>
      <c r="N236" s="531"/>
      <c r="O236" s="527"/>
      <c r="P236" s="527"/>
      <c r="Q236" s="527"/>
      <c r="AF236" s="528"/>
      <c r="AG236" s="528"/>
    </row>
    <row r="237" spans="3:33" s="526" customFormat="1">
      <c r="C237" s="527"/>
      <c r="D237" s="527"/>
      <c r="F237" s="528"/>
      <c r="G237" s="528"/>
      <c r="H237" s="528"/>
      <c r="I237" s="529"/>
      <c r="J237" s="528"/>
      <c r="K237" s="528"/>
      <c r="L237" s="528"/>
      <c r="M237" s="530"/>
      <c r="N237" s="531"/>
      <c r="O237" s="527"/>
      <c r="P237" s="527"/>
      <c r="Q237" s="527"/>
      <c r="AF237" s="528"/>
      <c r="AG237" s="528"/>
    </row>
    <row r="238" spans="3:33" s="526" customFormat="1">
      <c r="C238" s="527"/>
      <c r="D238" s="527"/>
      <c r="F238" s="528"/>
      <c r="G238" s="528"/>
      <c r="H238" s="528"/>
      <c r="I238" s="529"/>
      <c r="J238" s="528"/>
      <c r="K238" s="528"/>
      <c r="L238" s="528"/>
      <c r="M238" s="530"/>
      <c r="N238" s="531"/>
      <c r="O238" s="527"/>
      <c r="P238" s="527"/>
      <c r="Q238" s="527"/>
      <c r="AF238" s="528"/>
      <c r="AG238" s="528"/>
    </row>
    <row r="239" spans="3:33" s="526" customFormat="1">
      <c r="C239" s="527"/>
      <c r="D239" s="527"/>
      <c r="F239" s="528"/>
      <c r="G239" s="528"/>
      <c r="H239" s="528"/>
      <c r="I239" s="529"/>
      <c r="J239" s="528"/>
      <c r="K239" s="528"/>
      <c r="L239" s="528"/>
      <c r="M239" s="530"/>
      <c r="N239" s="531"/>
      <c r="O239" s="527"/>
      <c r="P239" s="527"/>
      <c r="Q239" s="527"/>
      <c r="AF239" s="528"/>
      <c r="AG239" s="528"/>
    </row>
    <row r="240" spans="3:33" s="526" customFormat="1">
      <c r="C240" s="527"/>
      <c r="D240" s="527"/>
      <c r="F240" s="528"/>
      <c r="G240" s="528"/>
      <c r="H240" s="528"/>
      <c r="I240" s="529"/>
      <c r="J240" s="528"/>
      <c r="K240" s="528"/>
      <c r="L240" s="528"/>
      <c r="M240" s="530"/>
      <c r="N240" s="531"/>
      <c r="O240" s="527"/>
      <c r="P240" s="527"/>
      <c r="Q240" s="527"/>
      <c r="AF240" s="528"/>
      <c r="AG240" s="528"/>
    </row>
    <row r="241" spans="3:33" s="526" customFormat="1">
      <c r="C241" s="527"/>
      <c r="D241" s="527"/>
      <c r="F241" s="528"/>
      <c r="G241" s="528"/>
      <c r="H241" s="528"/>
      <c r="I241" s="529"/>
      <c r="J241" s="528"/>
      <c r="K241" s="528"/>
      <c r="L241" s="528"/>
      <c r="M241" s="530"/>
      <c r="N241" s="531"/>
      <c r="O241" s="527"/>
      <c r="P241" s="527"/>
      <c r="Q241" s="527"/>
      <c r="AF241" s="528"/>
      <c r="AG241" s="528"/>
    </row>
    <row r="242" spans="3:33" s="526" customFormat="1">
      <c r="C242" s="527"/>
      <c r="D242" s="527"/>
      <c r="F242" s="528"/>
      <c r="G242" s="528"/>
      <c r="H242" s="528"/>
      <c r="I242" s="529"/>
      <c r="J242" s="528"/>
      <c r="K242" s="528"/>
      <c r="L242" s="528"/>
      <c r="M242" s="530"/>
      <c r="N242" s="531"/>
      <c r="O242" s="527"/>
      <c r="P242" s="527"/>
      <c r="Q242" s="527"/>
      <c r="AF242" s="528"/>
      <c r="AG242" s="528"/>
    </row>
    <row r="243" spans="3:33" s="526" customFormat="1">
      <c r="C243" s="527"/>
      <c r="D243" s="527"/>
      <c r="F243" s="528"/>
      <c r="G243" s="528"/>
      <c r="H243" s="528"/>
      <c r="I243" s="529"/>
      <c r="J243" s="528"/>
      <c r="K243" s="528"/>
      <c r="L243" s="528"/>
      <c r="M243" s="530"/>
      <c r="N243" s="531"/>
      <c r="O243" s="527"/>
      <c r="P243" s="527"/>
      <c r="Q243" s="527"/>
      <c r="AF243" s="528"/>
      <c r="AG243" s="528"/>
    </row>
    <row r="244" spans="3:33" s="526" customFormat="1">
      <c r="C244" s="527"/>
      <c r="D244" s="527"/>
      <c r="F244" s="528"/>
      <c r="G244" s="528"/>
      <c r="H244" s="528"/>
      <c r="I244" s="529"/>
      <c r="J244" s="528"/>
      <c r="K244" s="528"/>
      <c r="L244" s="528"/>
      <c r="M244" s="530"/>
      <c r="N244" s="531"/>
      <c r="O244" s="527"/>
      <c r="P244" s="527"/>
      <c r="Q244" s="527"/>
      <c r="AF244" s="528"/>
      <c r="AG244" s="528"/>
    </row>
    <row r="245" spans="3:33" s="526" customFormat="1">
      <c r="C245" s="527"/>
      <c r="D245" s="527"/>
      <c r="F245" s="528"/>
      <c r="G245" s="528"/>
      <c r="H245" s="528"/>
      <c r="I245" s="529"/>
      <c r="J245" s="528"/>
      <c r="K245" s="528"/>
      <c r="L245" s="528"/>
      <c r="M245" s="530"/>
      <c r="N245" s="531"/>
      <c r="O245" s="527"/>
      <c r="P245" s="527"/>
      <c r="Q245" s="527"/>
      <c r="AF245" s="528"/>
      <c r="AG245" s="528"/>
    </row>
    <row r="246" spans="3:33" s="526" customFormat="1">
      <c r="C246" s="527"/>
      <c r="D246" s="527"/>
      <c r="F246" s="528"/>
      <c r="G246" s="528"/>
      <c r="H246" s="528"/>
      <c r="I246" s="529"/>
      <c r="J246" s="528"/>
      <c r="K246" s="528"/>
      <c r="L246" s="528"/>
      <c r="M246" s="530"/>
      <c r="N246" s="531"/>
      <c r="O246" s="527"/>
      <c r="P246" s="527"/>
      <c r="Q246" s="527"/>
      <c r="AF246" s="528"/>
      <c r="AG246" s="528"/>
    </row>
    <row r="247" spans="3:33" s="526" customFormat="1">
      <c r="C247" s="527"/>
      <c r="D247" s="527"/>
      <c r="F247" s="528"/>
      <c r="G247" s="528"/>
      <c r="H247" s="528"/>
      <c r="I247" s="529"/>
      <c r="J247" s="528"/>
      <c r="K247" s="528"/>
      <c r="L247" s="528"/>
      <c r="M247" s="530"/>
      <c r="N247" s="531"/>
      <c r="O247" s="527"/>
      <c r="P247" s="527"/>
      <c r="Q247" s="527"/>
      <c r="AF247" s="528"/>
      <c r="AG247" s="528"/>
    </row>
    <row r="248" spans="3:33" s="526" customFormat="1">
      <c r="C248" s="527"/>
      <c r="D248" s="527"/>
      <c r="F248" s="528"/>
      <c r="G248" s="528"/>
      <c r="H248" s="528"/>
      <c r="I248" s="529"/>
      <c r="J248" s="528"/>
      <c r="K248" s="528"/>
      <c r="L248" s="528"/>
      <c r="M248" s="530"/>
      <c r="N248" s="531"/>
      <c r="O248" s="527"/>
      <c r="P248" s="527"/>
      <c r="Q248" s="527"/>
      <c r="AF248" s="528"/>
      <c r="AG248" s="528"/>
    </row>
    <row r="249" spans="3:33" s="526" customFormat="1">
      <c r="C249" s="527"/>
      <c r="D249" s="527"/>
      <c r="F249" s="528"/>
      <c r="G249" s="528"/>
      <c r="H249" s="528"/>
      <c r="I249" s="529"/>
      <c r="J249" s="528"/>
      <c r="K249" s="528"/>
      <c r="L249" s="528"/>
      <c r="M249" s="530"/>
      <c r="N249" s="531"/>
      <c r="O249" s="527"/>
      <c r="P249" s="527"/>
      <c r="Q249" s="527"/>
      <c r="AF249" s="528"/>
      <c r="AG249" s="528"/>
    </row>
    <row r="250" spans="3:33" s="526" customFormat="1">
      <c r="C250" s="527"/>
      <c r="D250" s="527"/>
      <c r="F250" s="528"/>
      <c r="G250" s="528"/>
      <c r="H250" s="528"/>
      <c r="I250" s="529"/>
      <c r="J250" s="528"/>
      <c r="K250" s="528"/>
      <c r="L250" s="528"/>
      <c r="M250" s="530"/>
      <c r="N250" s="531"/>
      <c r="O250" s="527"/>
      <c r="P250" s="527"/>
      <c r="Q250" s="527"/>
      <c r="AF250" s="528"/>
      <c r="AG250" s="528"/>
    </row>
    <row r="251" spans="3:33" s="526" customFormat="1">
      <c r="C251" s="527"/>
      <c r="D251" s="527"/>
      <c r="F251" s="528"/>
      <c r="G251" s="528"/>
      <c r="H251" s="528"/>
      <c r="I251" s="529"/>
      <c r="J251" s="528"/>
      <c r="K251" s="528"/>
      <c r="L251" s="528"/>
      <c r="M251" s="530"/>
      <c r="N251" s="531"/>
      <c r="O251" s="527"/>
      <c r="P251" s="527"/>
      <c r="Q251" s="527"/>
      <c r="AF251" s="528"/>
      <c r="AG251" s="528"/>
    </row>
    <row r="252" spans="3:33" s="526" customFormat="1">
      <c r="C252" s="527"/>
      <c r="D252" s="527"/>
      <c r="F252" s="528"/>
      <c r="G252" s="528"/>
      <c r="H252" s="528"/>
      <c r="I252" s="529"/>
      <c r="J252" s="528"/>
      <c r="K252" s="528"/>
      <c r="L252" s="528"/>
      <c r="M252" s="530"/>
      <c r="N252" s="531"/>
      <c r="O252" s="527"/>
      <c r="P252" s="527"/>
      <c r="Q252" s="527"/>
      <c r="AF252" s="528"/>
      <c r="AG252" s="528"/>
    </row>
    <row r="253" spans="3:33" s="526" customFormat="1">
      <c r="C253" s="527"/>
      <c r="D253" s="527"/>
      <c r="F253" s="528"/>
      <c r="G253" s="528"/>
      <c r="H253" s="528"/>
      <c r="I253" s="529"/>
      <c r="J253" s="528"/>
      <c r="K253" s="528"/>
      <c r="L253" s="528"/>
      <c r="M253" s="530"/>
      <c r="N253" s="531"/>
      <c r="O253" s="527"/>
      <c r="P253" s="527"/>
      <c r="Q253" s="527"/>
      <c r="AF253" s="528"/>
      <c r="AG253" s="528"/>
    </row>
    <row r="254" spans="3:33" s="526" customFormat="1">
      <c r="C254" s="527"/>
      <c r="D254" s="527"/>
      <c r="F254" s="528"/>
      <c r="G254" s="528"/>
      <c r="H254" s="528"/>
      <c r="I254" s="529"/>
      <c r="J254" s="528"/>
      <c r="K254" s="528"/>
      <c r="L254" s="528"/>
      <c r="M254" s="530"/>
      <c r="N254" s="531"/>
      <c r="O254" s="527"/>
      <c r="P254" s="527"/>
      <c r="Q254" s="527"/>
      <c r="AF254" s="528"/>
      <c r="AG254" s="528"/>
    </row>
    <row r="255" spans="3:33" s="526" customFormat="1">
      <c r="C255" s="527"/>
      <c r="D255" s="527"/>
      <c r="F255" s="528"/>
      <c r="G255" s="528"/>
      <c r="H255" s="528"/>
      <c r="I255" s="529"/>
      <c r="J255" s="528"/>
      <c r="K255" s="528"/>
      <c r="L255" s="528"/>
      <c r="M255" s="530"/>
      <c r="N255" s="531"/>
      <c r="O255" s="527"/>
      <c r="P255" s="527"/>
      <c r="Q255" s="527"/>
      <c r="AF255" s="528"/>
      <c r="AG255" s="528"/>
    </row>
    <row r="256" spans="3:33" s="526" customFormat="1">
      <c r="C256" s="527"/>
      <c r="D256" s="527"/>
      <c r="F256" s="528"/>
      <c r="G256" s="528"/>
      <c r="H256" s="528"/>
      <c r="I256" s="529"/>
      <c r="J256" s="528"/>
      <c r="K256" s="528"/>
      <c r="L256" s="528"/>
      <c r="M256" s="530"/>
      <c r="N256" s="531"/>
      <c r="O256" s="527"/>
      <c r="P256" s="527"/>
      <c r="Q256" s="527"/>
      <c r="AF256" s="528"/>
      <c r="AG256" s="528"/>
    </row>
    <row r="257" spans="3:33" s="526" customFormat="1">
      <c r="C257" s="527"/>
      <c r="D257" s="527"/>
      <c r="F257" s="528"/>
      <c r="G257" s="528"/>
      <c r="H257" s="528"/>
      <c r="I257" s="529"/>
      <c r="J257" s="528"/>
      <c r="K257" s="528"/>
      <c r="L257" s="528"/>
      <c r="M257" s="530"/>
      <c r="N257" s="531"/>
      <c r="O257" s="527"/>
      <c r="P257" s="527"/>
      <c r="Q257" s="527"/>
      <c r="AF257" s="528"/>
      <c r="AG257" s="528"/>
    </row>
    <row r="258" spans="3:33" s="526" customFormat="1">
      <c r="C258" s="527"/>
      <c r="D258" s="527"/>
      <c r="F258" s="528"/>
      <c r="G258" s="528"/>
      <c r="H258" s="528"/>
      <c r="I258" s="529"/>
      <c r="J258" s="528"/>
      <c r="K258" s="528"/>
      <c r="L258" s="528"/>
      <c r="M258" s="530"/>
      <c r="N258" s="531"/>
      <c r="O258" s="527"/>
      <c r="P258" s="527"/>
      <c r="Q258" s="527"/>
      <c r="AF258" s="528"/>
      <c r="AG258" s="528"/>
    </row>
    <row r="259" spans="3:33" s="526" customFormat="1">
      <c r="C259" s="527"/>
      <c r="D259" s="527"/>
      <c r="F259" s="528"/>
      <c r="G259" s="528"/>
      <c r="H259" s="528"/>
      <c r="I259" s="529"/>
      <c r="J259" s="528"/>
      <c r="K259" s="528"/>
      <c r="L259" s="528"/>
      <c r="M259" s="530"/>
      <c r="N259" s="531"/>
      <c r="O259" s="527"/>
      <c r="P259" s="527"/>
      <c r="Q259" s="527"/>
      <c r="AF259" s="528"/>
      <c r="AG259" s="528"/>
    </row>
    <row r="260" spans="3:33" s="526" customFormat="1">
      <c r="C260" s="527"/>
      <c r="D260" s="527"/>
      <c r="F260" s="528"/>
      <c r="G260" s="528"/>
      <c r="H260" s="528"/>
      <c r="I260" s="529"/>
      <c r="J260" s="528"/>
      <c r="K260" s="528"/>
      <c r="L260" s="528"/>
      <c r="M260" s="530"/>
      <c r="N260" s="531"/>
      <c r="O260" s="527"/>
      <c r="P260" s="527"/>
      <c r="Q260" s="527"/>
      <c r="AF260" s="528"/>
      <c r="AG260" s="528"/>
    </row>
    <row r="261" spans="3:33" s="526" customFormat="1">
      <c r="C261" s="527"/>
      <c r="D261" s="527"/>
      <c r="F261" s="528"/>
      <c r="G261" s="528"/>
      <c r="H261" s="528"/>
      <c r="I261" s="529"/>
      <c r="J261" s="528"/>
      <c r="K261" s="528"/>
      <c r="L261" s="528"/>
      <c r="M261" s="530"/>
      <c r="N261" s="531"/>
      <c r="O261" s="527"/>
      <c r="P261" s="527"/>
      <c r="Q261" s="527"/>
      <c r="AF261" s="528"/>
      <c r="AG261" s="528"/>
    </row>
    <row r="262" spans="3:33" s="526" customFormat="1">
      <c r="C262" s="527"/>
      <c r="D262" s="527"/>
      <c r="F262" s="528"/>
      <c r="G262" s="528"/>
      <c r="H262" s="528"/>
      <c r="I262" s="529"/>
      <c r="J262" s="528"/>
      <c r="K262" s="528"/>
      <c r="L262" s="528"/>
      <c r="M262" s="530"/>
      <c r="N262" s="531"/>
      <c r="O262" s="527"/>
      <c r="P262" s="527"/>
      <c r="Q262" s="527"/>
      <c r="AF262" s="528"/>
      <c r="AG262" s="528"/>
    </row>
    <row r="263" spans="3:33" s="526" customFormat="1">
      <c r="C263" s="527"/>
      <c r="D263" s="527"/>
      <c r="F263" s="528"/>
      <c r="G263" s="528"/>
      <c r="H263" s="528"/>
      <c r="I263" s="529"/>
      <c r="J263" s="528"/>
      <c r="K263" s="528"/>
      <c r="L263" s="528"/>
      <c r="M263" s="530"/>
      <c r="N263" s="531"/>
      <c r="O263" s="527"/>
      <c r="P263" s="527"/>
      <c r="Q263" s="527"/>
      <c r="AF263" s="528"/>
      <c r="AG263" s="528"/>
    </row>
    <row r="264" spans="3:33" s="526" customFormat="1">
      <c r="C264" s="527"/>
      <c r="D264" s="527"/>
      <c r="F264" s="528"/>
      <c r="G264" s="528"/>
      <c r="H264" s="528"/>
      <c r="I264" s="529"/>
      <c r="J264" s="528"/>
      <c r="K264" s="528"/>
      <c r="L264" s="528"/>
      <c r="M264" s="530"/>
      <c r="N264" s="531"/>
      <c r="O264" s="527"/>
      <c r="P264" s="527"/>
      <c r="Q264" s="527"/>
      <c r="AF264" s="528"/>
      <c r="AG264" s="528"/>
    </row>
    <row r="265" spans="3:33" s="526" customFormat="1">
      <c r="C265" s="527"/>
      <c r="D265" s="527"/>
      <c r="F265" s="528"/>
      <c r="G265" s="528"/>
      <c r="H265" s="528"/>
      <c r="I265" s="529"/>
      <c r="J265" s="528"/>
      <c r="K265" s="528"/>
      <c r="L265" s="528"/>
      <c r="M265" s="530"/>
      <c r="N265" s="531"/>
      <c r="O265" s="527"/>
      <c r="P265" s="527"/>
      <c r="Q265" s="527"/>
      <c r="AF265" s="528"/>
      <c r="AG265" s="528"/>
    </row>
    <row r="266" spans="3:33" s="526" customFormat="1">
      <c r="C266" s="527"/>
      <c r="D266" s="527"/>
      <c r="F266" s="528"/>
      <c r="G266" s="528"/>
      <c r="H266" s="528"/>
      <c r="I266" s="529"/>
      <c r="J266" s="528"/>
      <c r="K266" s="528"/>
      <c r="L266" s="528"/>
      <c r="M266" s="530"/>
      <c r="N266" s="531"/>
      <c r="O266" s="527"/>
      <c r="P266" s="527"/>
      <c r="Q266" s="527"/>
      <c r="AF266" s="528"/>
      <c r="AG266" s="528"/>
    </row>
    <row r="267" spans="3:33" s="526" customFormat="1">
      <c r="C267" s="527"/>
      <c r="D267" s="527"/>
      <c r="F267" s="528"/>
      <c r="G267" s="528"/>
      <c r="H267" s="528"/>
      <c r="I267" s="529"/>
      <c r="J267" s="528"/>
      <c r="K267" s="528"/>
      <c r="L267" s="528"/>
      <c r="M267" s="530"/>
      <c r="N267" s="531"/>
      <c r="O267" s="527"/>
      <c r="P267" s="527"/>
      <c r="Q267" s="527"/>
      <c r="AF267" s="528"/>
      <c r="AG267" s="528"/>
    </row>
    <row r="268" spans="3:33" s="526" customFormat="1">
      <c r="C268" s="527"/>
      <c r="D268" s="527"/>
      <c r="F268" s="528"/>
      <c r="G268" s="528"/>
      <c r="H268" s="528"/>
      <c r="I268" s="529"/>
      <c r="J268" s="528"/>
      <c r="K268" s="528"/>
      <c r="L268" s="528"/>
      <c r="M268" s="530"/>
      <c r="N268" s="531"/>
      <c r="O268" s="527"/>
      <c r="P268" s="527"/>
      <c r="Q268" s="527"/>
      <c r="AF268" s="528"/>
      <c r="AG268" s="528"/>
    </row>
    <row r="269" spans="3:33" s="526" customFormat="1">
      <c r="C269" s="527"/>
      <c r="D269" s="527"/>
      <c r="F269" s="528"/>
      <c r="G269" s="528"/>
      <c r="H269" s="528"/>
      <c r="I269" s="529"/>
      <c r="J269" s="528"/>
      <c r="K269" s="528"/>
      <c r="L269" s="528"/>
      <c r="M269" s="530"/>
      <c r="N269" s="531"/>
      <c r="O269" s="527"/>
      <c r="P269" s="527"/>
      <c r="Q269" s="527"/>
      <c r="AF269" s="528"/>
      <c r="AG269" s="528"/>
    </row>
    <row r="270" spans="3:33" s="526" customFormat="1">
      <c r="C270" s="527"/>
      <c r="D270" s="527"/>
      <c r="F270" s="528"/>
      <c r="G270" s="528"/>
      <c r="H270" s="528"/>
      <c r="I270" s="529"/>
      <c r="J270" s="528"/>
      <c r="K270" s="528"/>
      <c r="L270" s="528"/>
      <c r="M270" s="530"/>
      <c r="N270" s="531"/>
      <c r="O270" s="527"/>
      <c r="P270" s="527"/>
      <c r="Q270" s="527"/>
      <c r="AF270" s="528"/>
      <c r="AG270" s="528"/>
    </row>
    <row r="271" spans="3:33" s="526" customFormat="1">
      <c r="C271" s="527"/>
      <c r="D271" s="527"/>
      <c r="F271" s="528"/>
      <c r="G271" s="528"/>
      <c r="H271" s="528"/>
      <c r="I271" s="529"/>
      <c r="J271" s="528"/>
      <c r="K271" s="528"/>
      <c r="L271" s="528"/>
      <c r="M271" s="530"/>
      <c r="N271" s="531"/>
      <c r="O271" s="527"/>
      <c r="P271" s="527"/>
      <c r="Q271" s="527"/>
      <c r="AF271" s="528"/>
      <c r="AG271" s="528"/>
    </row>
    <row r="272" spans="3:33" s="526" customFormat="1">
      <c r="C272" s="527"/>
      <c r="D272" s="527"/>
      <c r="F272" s="528"/>
      <c r="G272" s="528"/>
      <c r="H272" s="528"/>
      <c r="I272" s="529"/>
      <c r="J272" s="528"/>
      <c r="K272" s="528"/>
      <c r="L272" s="528"/>
      <c r="M272" s="530"/>
      <c r="N272" s="531"/>
      <c r="O272" s="527"/>
      <c r="P272" s="527"/>
      <c r="Q272" s="527"/>
      <c r="AF272" s="528"/>
      <c r="AG272" s="528"/>
    </row>
    <row r="273" spans="3:33" s="526" customFormat="1">
      <c r="C273" s="527"/>
      <c r="D273" s="527"/>
      <c r="F273" s="528"/>
      <c r="G273" s="528"/>
      <c r="H273" s="528"/>
      <c r="I273" s="529"/>
      <c r="J273" s="528"/>
      <c r="K273" s="528"/>
      <c r="L273" s="528"/>
      <c r="M273" s="530"/>
      <c r="N273" s="531"/>
      <c r="O273" s="527"/>
      <c r="P273" s="527"/>
      <c r="Q273" s="527"/>
      <c r="AF273" s="528"/>
      <c r="AG273" s="528"/>
    </row>
    <row r="274" spans="3:33" s="526" customFormat="1">
      <c r="C274" s="527"/>
      <c r="D274" s="527"/>
      <c r="F274" s="528"/>
      <c r="G274" s="528"/>
      <c r="H274" s="528"/>
      <c r="I274" s="529"/>
      <c r="J274" s="528"/>
      <c r="K274" s="528"/>
      <c r="L274" s="528"/>
      <c r="M274" s="530"/>
      <c r="N274" s="531"/>
      <c r="O274" s="527"/>
      <c r="P274" s="527"/>
      <c r="Q274" s="527"/>
      <c r="AF274" s="528"/>
      <c r="AG274" s="528"/>
    </row>
    <row r="275" spans="3:33" s="526" customFormat="1">
      <c r="C275" s="527"/>
      <c r="D275" s="527"/>
      <c r="F275" s="528"/>
      <c r="G275" s="528"/>
      <c r="H275" s="528"/>
      <c r="I275" s="529"/>
      <c r="J275" s="528"/>
      <c r="K275" s="528"/>
      <c r="L275" s="528"/>
      <c r="M275" s="530"/>
      <c r="N275" s="531"/>
      <c r="O275" s="527"/>
      <c r="P275" s="527"/>
      <c r="Q275" s="527"/>
      <c r="AF275" s="528"/>
      <c r="AG275" s="528"/>
    </row>
    <row r="276" spans="3:33" s="526" customFormat="1">
      <c r="C276" s="527"/>
      <c r="D276" s="527"/>
      <c r="F276" s="528"/>
      <c r="G276" s="528"/>
      <c r="H276" s="528"/>
      <c r="I276" s="529"/>
      <c r="J276" s="528"/>
      <c r="K276" s="528"/>
      <c r="L276" s="528"/>
      <c r="M276" s="530"/>
      <c r="N276" s="531"/>
      <c r="O276" s="527"/>
      <c r="P276" s="527"/>
      <c r="Q276" s="527"/>
      <c r="AF276" s="528"/>
      <c r="AG276" s="528"/>
    </row>
    <row r="277" spans="3:33" s="526" customFormat="1">
      <c r="C277" s="527"/>
      <c r="D277" s="527"/>
      <c r="F277" s="528"/>
      <c r="G277" s="528"/>
      <c r="H277" s="528"/>
      <c r="I277" s="529"/>
      <c r="J277" s="528"/>
      <c r="K277" s="528"/>
      <c r="L277" s="528"/>
      <c r="M277" s="530"/>
      <c r="N277" s="531"/>
      <c r="O277" s="527"/>
      <c r="P277" s="527"/>
      <c r="Q277" s="527"/>
      <c r="AF277" s="528"/>
      <c r="AG277" s="528"/>
    </row>
    <row r="278" spans="3:33" s="526" customFormat="1">
      <c r="C278" s="527"/>
      <c r="D278" s="527"/>
      <c r="F278" s="528"/>
      <c r="G278" s="528"/>
      <c r="H278" s="528"/>
      <c r="I278" s="529"/>
      <c r="J278" s="528"/>
      <c r="K278" s="528"/>
      <c r="L278" s="528"/>
      <c r="M278" s="530"/>
      <c r="N278" s="531"/>
      <c r="O278" s="527"/>
      <c r="P278" s="527"/>
      <c r="Q278" s="527"/>
      <c r="AF278" s="528"/>
      <c r="AG278" s="528"/>
    </row>
    <row r="279" spans="3:33" s="526" customFormat="1">
      <c r="C279" s="527"/>
      <c r="D279" s="527"/>
      <c r="F279" s="528"/>
      <c r="G279" s="528"/>
      <c r="H279" s="528"/>
      <c r="I279" s="529"/>
      <c r="J279" s="528"/>
      <c r="K279" s="528"/>
      <c r="L279" s="528"/>
      <c r="M279" s="530"/>
      <c r="N279" s="531"/>
      <c r="O279" s="527"/>
      <c r="P279" s="527"/>
      <c r="Q279" s="527"/>
      <c r="AF279" s="528"/>
      <c r="AG279" s="528"/>
    </row>
    <row r="280" spans="3:33" s="526" customFormat="1">
      <c r="C280" s="527"/>
      <c r="D280" s="527"/>
      <c r="F280" s="528"/>
      <c r="G280" s="528"/>
      <c r="H280" s="528"/>
      <c r="I280" s="529"/>
      <c r="J280" s="528"/>
      <c r="K280" s="528"/>
      <c r="L280" s="528"/>
      <c r="M280" s="530"/>
      <c r="N280" s="531"/>
      <c r="O280" s="527"/>
      <c r="P280" s="527"/>
      <c r="Q280" s="527"/>
      <c r="AF280" s="528"/>
      <c r="AG280" s="528"/>
    </row>
    <row r="281" spans="3:33" s="526" customFormat="1">
      <c r="C281" s="527"/>
      <c r="D281" s="527"/>
      <c r="F281" s="528"/>
      <c r="G281" s="528"/>
      <c r="H281" s="528"/>
      <c r="I281" s="529"/>
      <c r="J281" s="528"/>
      <c r="K281" s="528"/>
      <c r="L281" s="528"/>
      <c r="M281" s="530"/>
      <c r="N281" s="531"/>
      <c r="O281" s="527"/>
      <c r="P281" s="527"/>
      <c r="Q281" s="527"/>
      <c r="AF281" s="528"/>
      <c r="AG281" s="528"/>
    </row>
    <row r="282" spans="3:33" s="526" customFormat="1">
      <c r="C282" s="527"/>
      <c r="D282" s="527"/>
      <c r="F282" s="528"/>
      <c r="G282" s="528"/>
      <c r="H282" s="528"/>
      <c r="I282" s="529"/>
      <c r="J282" s="528"/>
      <c r="K282" s="528"/>
      <c r="L282" s="528"/>
      <c r="M282" s="530"/>
      <c r="N282" s="531"/>
      <c r="O282" s="527"/>
      <c r="P282" s="527"/>
      <c r="Q282" s="527"/>
      <c r="AF282" s="528"/>
      <c r="AG282" s="528"/>
    </row>
    <row r="283" spans="3:33" s="526" customFormat="1">
      <c r="C283" s="527"/>
      <c r="D283" s="527"/>
      <c r="F283" s="528"/>
      <c r="G283" s="528"/>
      <c r="H283" s="528"/>
      <c r="I283" s="529"/>
      <c r="J283" s="528"/>
      <c r="K283" s="528"/>
      <c r="L283" s="528"/>
      <c r="M283" s="530"/>
      <c r="N283" s="531"/>
      <c r="O283" s="527"/>
      <c r="P283" s="527"/>
      <c r="Q283" s="527"/>
      <c r="AF283" s="528"/>
      <c r="AG283" s="528"/>
    </row>
    <row r="284" spans="3:33" s="526" customFormat="1">
      <c r="C284" s="527"/>
      <c r="D284" s="527"/>
      <c r="F284" s="528"/>
      <c r="G284" s="528"/>
      <c r="H284" s="528"/>
      <c r="I284" s="529"/>
      <c r="J284" s="528"/>
      <c r="K284" s="528"/>
      <c r="L284" s="528"/>
      <c r="M284" s="530"/>
      <c r="N284" s="531"/>
      <c r="O284" s="527"/>
      <c r="P284" s="527"/>
      <c r="Q284" s="527"/>
      <c r="AF284" s="528"/>
      <c r="AG284" s="528"/>
    </row>
    <row r="285" spans="3:33" s="526" customFormat="1">
      <c r="C285" s="527"/>
      <c r="D285" s="527"/>
      <c r="F285" s="528"/>
      <c r="G285" s="528"/>
      <c r="H285" s="528"/>
      <c r="I285" s="529"/>
      <c r="J285" s="528"/>
      <c r="K285" s="528"/>
      <c r="L285" s="528"/>
      <c r="M285" s="530"/>
      <c r="N285" s="531"/>
      <c r="O285" s="527"/>
      <c r="P285" s="527"/>
      <c r="Q285" s="527"/>
      <c r="AF285" s="528"/>
      <c r="AG285" s="528"/>
    </row>
    <row r="286" spans="3:33" s="526" customFormat="1">
      <c r="C286" s="527"/>
      <c r="D286" s="527"/>
      <c r="F286" s="528"/>
      <c r="G286" s="528"/>
      <c r="H286" s="528"/>
      <c r="I286" s="529"/>
      <c r="J286" s="528"/>
      <c r="K286" s="528"/>
      <c r="L286" s="528"/>
      <c r="M286" s="530"/>
      <c r="N286" s="531"/>
      <c r="O286" s="527"/>
      <c r="P286" s="527"/>
      <c r="Q286" s="527"/>
      <c r="AF286" s="528"/>
      <c r="AG286" s="528"/>
    </row>
    <row r="287" spans="3:33" s="526" customFormat="1">
      <c r="C287" s="527"/>
      <c r="D287" s="527"/>
      <c r="F287" s="528"/>
      <c r="G287" s="528"/>
      <c r="H287" s="528"/>
      <c r="I287" s="529"/>
      <c r="J287" s="528"/>
      <c r="K287" s="528"/>
      <c r="L287" s="528"/>
      <c r="M287" s="530"/>
      <c r="N287" s="531"/>
      <c r="O287" s="527"/>
      <c r="P287" s="527"/>
      <c r="Q287" s="527"/>
      <c r="AF287" s="528"/>
      <c r="AG287" s="528"/>
    </row>
    <row r="288" spans="3:33" s="526" customFormat="1">
      <c r="C288" s="527"/>
      <c r="D288" s="527"/>
      <c r="F288" s="528"/>
      <c r="G288" s="528"/>
      <c r="H288" s="528"/>
      <c r="I288" s="529"/>
      <c r="J288" s="528"/>
      <c r="K288" s="528"/>
      <c r="L288" s="528"/>
      <c r="M288" s="530"/>
      <c r="N288" s="531"/>
      <c r="O288" s="527"/>
      <c r="P288" s="527"/>
      <c r="Q288" s="527"/>
      <c r="AF288" s="528"/>
      <c r="AG288" s="528"/>
    </row>
    <row r="289" spans="3:33" s="526" customFormat="1">
      <c r="C289" s="527"/>
      <c r="D289" s="527"/>
      <c r="F289" s="528"/>
      <c r="G289" s="528"/>
      <c r="H289" s="528"/>
      <c r="I289" s="529"/>
      <c r="J289" s="528"/>
      <c r="K289" s="528"/>
      <c r="L289" s="528"/>
      <c r="M289" s="530"/>
      <c r="N289" s="531"/>
      <c r="O289" s="527"/>
      <c r="P289" s="527"/>
      <c r="Q289" s="527"/>
      <c r="AF289" s="528"/>
      <c r="AG289" s="528"/>
    </row>
    <row r="290" spans="3:33" s="526" customFormat="1">
      <c r="C290" s="527"/>
      <c r="D290" s="527"/>
      <c r="F290" s="528"/>
      <c r="G290" s="528"/>
      <c r="H290" s="528"/>
      <c r="I290" s="529"/>
      <c r="J290" s="528"/>
      <c r="K290" s="528"/>
      <c r="L290" s="528"/>
      <c r="M290" s="530"/>
      <c r="N290" s="531"/>
      <c r="O290" s="527"/>
      <c r="P290" s="527"/>
      <c r="Q290" s="527"/>
      <c r="AF290" s="528"/>
      <c r="AG290" s="528"/>
    </row>
    <row r="291" spans="3:33" s="526" customFormat="1">
      <c r="C291" s="527"/>
      <c r="D291" s="527"/>
      <c r="F291" s="528"/>
      <c r="G291" s="528"/>
      <c r="H291" s="528"/>
      <c r="I291" s="529"/>
      <c r="J291" s="528"/>
      <c r="K291" s="528"/>
      <c r="L291" s="528"/>
      <c r="M291" s="530"/>
      <c r="N291" s="531"/>
      <c r="O291" s="527"/>
      <c r="P291" s="527"/>
      <c r="Q291" s="527"/>
      <c r="AF291" s="528"/>
      <c r="AG291" s="528"/>
    </row>
    <row r="292" spans="3:33" s="526" customFormat="1">
      <c r="C292" s="527"/>
      <c r="D292" s="527"/>
      <c r="F292" s="528"/>
      <c r="G292" s="528"/>
      <c r="H292" s="528"/>
      <c r="I292" s="529"/>
      <c r="J292" s="528"/>
      <c r="K292" s="528"/>
      <c r="L292" s="528"/>
      <c r="M292" s="530"/>
      <c r="N292" s="531"/>
      <c r="O292" s="527"/>
      <c r="P292" s="527"/>
      <c r="Q292" s="527"/>
      <c r="AF292" s="528"/>
      <c r="AG292" s="528"/>
    </row>
    <row r="293" spans="3:33" s="526" customFormat="1">
      <c r="C293" s="527"/>
      <c r="D293" s="527"/>
      <c r="F293" s="528"/>
      <c r="G293" s="528"/>
      <c r="H293" s="528"/>
      <c r="I293" s="529"/>
      <c r="J293" s="528"/>
      <c r="K293" s="528"/>
      <c r="L293" s="528"/>
      <c r="M293" s="530"/>
      <c r="N293" s="531"/>
      <c r="O293" s="527"/>
      <c r="P293" s="527"/>
      <c r="Q293" s="527"/>
      <c r="AF293" s="528"/>
      <c r="AG293" s="528"/>
    </row>
    <row r="294" spans="3:33" s="526" customFormat="1">
      <c r="C294" s="527"/>
      <c r="D294" s="527"/>
      <c r="F294" s="528"/>
      <c r="G294" s="528"/>
      <c r="H294" s="528"/>
      <c r="I294" s="529"/>
      <c r="J294" s="528"/>
      <c r="K294" s="528"/>
      <c r="L294" s="528"/>
      <c r="M294" s="530"/>
      <c r="N294" s="531"/>
      <c r="O294" s="527"/>
      <c r="P294" s="527"/>
      <c r="Q294" s="527"/>
      <c r="AF294" s="528"/>
      <c r="AG294" s="528"/>
    </row>
    <row r="295" spans="3:33" s="526" customFormat="1">
      <c r="C295" s="527"/>
      <c r="D295" s="527"/>
      <c r="F295" s="528"/>
      <c r="G295" s="528"/>
      <c r="H295" s="528"/>
      <c r="I295" s="529"/>
      <c r="J295" s="528"/>
      <c r="K295" s="528"/>
      <c r="L295" s="528"/>
      <c r="M295" s="530"/>
      <c r="N295" s="531"/>
      <c r="O295" s="527"/>
      <c r="P295" s="527"/>
      <c r="Q295" s="527"/>
      <c r="AF295" s="528"/>
      <c r="AG295" s="528"/>
    </row>
    <row r="296" spans="3:33" s="526" customFormat="1">
      <c r="C296" s="527"/>
      <c r="D296" s="527"/>
      <c r="F296" s="528"/>
      <c r="G296" s="528"/>
      <c r="H296" s="528"/>
      <c r="I296" s="529"/>
      <c r="J296" s="528"/>
      <c r="K296" s="528"/>
      <c r="L296" s="528"/>
      <c r="M296" s="530"/>
      <c r="N296" s="531"/>
      <c r="O296" s="527"/>
      <c r="P296" s="527"/>
      <c r="Q296" s="527"/>
      <c r="AF296" s="528"/>
      <c r="AG296" s="528"/>
    </row>
    <row r="297" spans="3:33" s="526" customFormat="1">
      <c r="C297" s="527"/>
      <c r="D297" s="527"/>
      <c r="F297" s="528"/>
      <c r="G297" s="528"/>
      <c r="H297" s="528"/>
      <c r="I297" s="529"/>
      <c r="J297" s="528"/>
      <c r="K297" s="528"/>
      <c r="L297" s="528"/>
      <c r="M297" s="530"/>
      <c r="N297" s="531"/>
      <c r="O297" s="527"/>
      <c r="P297" s="527"/>
      <c r="Q297" s="527"/>
      <c r="AF297" s="528"/>
      <c r="AG297" s="528"/>
    </row>
    <row r="298" spans="3:33" s="526" customFormat="1">
      <c r="C298" s="527"/>
      <c r="D298" s="527"/>
      <c r="F298" s="528"/>
      <c r="G298" s="528"/>
      <c r="H298" s="528"/>
      <c r="I298" s="529"/>
      <c r="J298" s="528"/>
      <c r="K298" s="528"/>
      <c r="L298" s="528"/>
      <c r="M298" s="530"/>
      <c r="N298" s="531"/>
      <c r="O298" s="527"/>
      <c r="P298" s="527"/>
      <c r="Q298" s="527"/>
      <c r="AF298" s="528"/>
      <c r="AG298" s="528"/>
    </row>
    <row r="299" spans="3:33" s="526" customFormat="1">
      <c r="C299" s="527"/>
      <c r="D299" s="527"/>
      <c r="F299" s="528"/>
      <c r="G299" s="528"/>
      <c r="H299" s="528"/>
      <c r="I299" s="529"/>
      <c r="J299" s="528"/>
      <c r="K299" s="528"/>
      <c r="L299" s="528"/>
      <c r="M299" s="530"/>
      <c r="N299" s="531"/>
      <c r="O299" s="527"/>
      <c r="P299" s="527"/>
      <c r="Q299" s="527"/>
      <c r="AF299" s="528"/>
      <c r="AG299" s="528"/>
    </row>
    <row r="300" spans="3:33" s="526" customFormat="1">
      <c r="C300" s="527"/>
      <c r="D300" s="527"/>
      <c r="F300" s="528"/>
      <c r="G300" s="528"/>
      <c r="H300" s="528"/>
      <c r="I300" s="529"/>
      <c r="J300" s="528"/>
      <c r="K300" s="528"/>
      <c r="L300" s="528"/>
      <c r="M300" s="530"/>
      <c r="N300" s="531"/>
      <c r="O300" s="527"/>
      <c r="P300" s="527"/>
      <c r="Q300" s="527"/>
      <c r="AF300" s="528"/>
      <c r="AG300" s="528"/>
    </row>
    <row r="301" spans="3:33" s="526" customFormat="1">
      <c r="C301" s="527"/>
      <c r="D301" s="527"/>
      <c r="F301" s="528"/>
      <c r="G301" s="528"/>
      <c r="H301" s="528"/>
      <c r="I301" s="529"/>
      <c r="J301" s="528"/>
      <c r="K301" s="528"/>
      <c r="L301" s="528"/>
      <c r="M301" s="530"/>
      <c r="N301" s="531"/>
      <c r="O301" s="527"/>
      <c r="P301" s="527"/>
      <c r="Q301" s="527"/>
      <c r="AF301" s="528"/>
      <c r="AG301" s="528"/>
    </row>
    <row r="302" spans="3:33" s="526" customFormat="1">
      <c r="C302" s="527"/>
      <c r="D302" s="527"/>
      <c r="F302" s="528"/>
      <c r="G302" s="528"/>
      <c r="H302" s="528"/>
      <c r="I302" s="529"/>
      <c r="J302" s="528"/>
      <c r="K302" s="528"/>
      <c r="L302" s="528"/>
      <c r="M302" s="530"/>
      <c r="N302" s="531"/>
      <c r="O302" s="527"/>
      <c r="P302" s="527"/>
      <c r="Q302" s="527"/>
      <c r="AF302" s="528"/>
      <c r="AG302" s="528"/>
    </row>
    <row r="303" spans="3:33" s="526" customFormat="1">
      <c r="C303" s="527"/>
      <c r="D303" s="527"/>
      <c r="F303" s="528"/>
      <c r="G303" s="528"/>
      <c r="H303" s="528"/>
      <c r="I303" s="529"/>
      <c r="J303" s="528"/>
      <c r="K303" s="528"/>
      <c r="L303" s="528"/>
      <c r="M303" s="530"/>
      <c r="N303" s="531"/>
      <c r="O303" s="527"/>
      <c r="P303" s="527"/>
      <c r="Q303" s="527"/>
      <c r="AF303" s="528"/>
      <c r="AG303" s="528"/>
    </row>
    <row r="304" spans="3:33" s="526" customFormat="1">
      <c r="C304" s="527"/>
      <c r="D304" s="527"/>
      <c r="F304" s="528"/>
      <c r="G304" s="528"/>
      <c r="H304" s="528"/>
      <c r="I304" s="529"/>
      <c r="J304" s="528"/>
      <c r="K304" s="528"/>
      <c r="L304" s="528"/>
      <c r="M304" s="530"/>
      <c r="N304" s="531"/>
      <c r="O304" s="527"/>
      <c r="P304" s="527"/>
      <c r="Q304" s="527"/>
      <c r="AF304" s="528"/>
      <c r="AG304" s="528"/>
    </row>
    <row r="305" spans="3:33" s="526" customFormat="1">
      <c r="C305" s="527"/>
      <c r="D305" s="527"/>
      <c r="F305" s="528"/>
      <c r="G305" s="528"/>
      <c r="H305" s="528"/>
      <c r="I305" s="529"/>
      <c r="J305" s="528"/>
      <c r="K305" s="528"/>
      <c r="L305" s="528"/>
      <c r="M305" s="530"/>
      <c r="N305" s="531"/>
      <c r="O305" s="527"/>
      <c r="P305" s="527"/>
      <c r="Q305" s="527"/>
      <c r="AF305" s="528"/>
      <c r="AG305" s="528"/>
    </row>
    <row r="306" spans="3:33" s="526" customFormat="1">
      <c r="C306" s="527"/>
      <c r="D306" s="527"/>
      <c r="F306" s="528"/>
      <c r="G306" s="528"/>
      <c r="H306" s="528"/>
      <c r="I306" s="529"/>
      <c r="J306" s="528"/>
      <c r="K306" s="528"/>
      <c r="L306" s="528"/>
      <c r="M306" s="530"/>
      <c r="N306" s="531"/>
      <c r="O306" s="527"/>
      <c r="P306" s="527"/>
      <c r="Q306" s="527"/>
      <c r="AF306" s="528"/>
      <c r="AG306" s="528"/>
    </row>
    <row r="307" spans="3:33" s="526" customFormat="1">
      <c r="C307" s="527"/>
      <c r="D307" s="527"/>
      <c r="F307" s="528"/>
      <c r="G307" s="528"/>
      <c r="H307" s="528"/>
      <c r="I307" s="529"/>
      <c r="J307" s="528"/>
      <c r="K307" s="528"/>
      <c r="L307" s="528"/>
      <c r="M307" s="530"/>
      <c r="N307" s="531"/>
      <c r="O307" s="527"/>
      <c r="P307" s="527"/>
      <c r="Q307" s="527"/>
      <c r="AF307" s="528"/>
      <c r="AG307" s="528"/>
    </row>
    <row r="308" spans="3:33" s="526" customFormat="1">
      <c r="C308" s="527"/>
      <c r="D308" s="527"/>
      <c r="F308" s="528"/>
      <c r="G308" s="528"/>
      <c r="H308" s="528"/>
      <c r="I308" s="529"/>
      <c r="J308" s="528"/>
      <c r="K308" s="528"/>
      <c r="L308" s="528"/>
      <c r="M308" s="530"/>
      <c r="N308" s="531"/>
      <c r="O308" s="527"/>
      <c r="P308" s="527"/>
      <c r="Q308" s="527"/>
      <c r="AF308" s="528"/>
      <c r="AG308" s="528"/>
    </row>
    <row r="309" spans="3:33" s="526" customFormat="1">
      <c r="C309" s="527"/>
      <c r="D309" s="527"/>
      <c r="F309" s="528"/>
      <c r="G309" s="528"/>
      <c r="H309" s="528"/>
      <c r="I309" s="529"/>
      <c r="J309" s="528"/>
      <c r="K309" s="528"/>
      <c r="L309" s="528"/>
      <c r="M309" s="530"/>
      <c r="N309" s="531"/>
      <c r="O309" s="527"/>
      <c r="P309" s="527"/>
      <c r="Q309" s="527"/>
      <c r="AF309" s="528"/>
      <c r="AG309" s="528"/>
    </row>
    <row r="310" spans="3:33" s="526" customFormat="1">
      <c r="C310" s="527"/>
      <c r="D310" s="527"/>
      <c r="F310" s="528"/>
      <c r="G310" s="528"/>
      <c r="H310" s="528"/>
      <c r="I310" s="529"/>
      <c r="J310" s="528"/>
      <c r="K310" s="528"/>
      <c r="L310" s="528"/>
      <c r="M310" s="530"/>
      <c r="N310" s="531"/>
      <c r="O310" s="527"/>
      <c r="P310" s="527"/>
      <c r="Q310" s="527"/>
      <c r="AF310" s="528"/>
      <c r="AG310" s="528"/>
    </row>
    <row r="311" spans="3:33" s="526" customFormat="1">
      <c r="C311" s="527"/>
      <c r="D311" s="527"/>
      <c r="F311" s="528"/>
      <c r="G311" s="528"/>
      <c r="H311" s="528"/>
      <c r="I311" s="529"/>
      <c r="J311" s="528"/>
      <c r="K311" s="528"/>
      <c r="L311" s="528"/>
      <c r="M311" s="530"/>
      <c r="N311" s="531"/>
      <c r="O311" s="527"/>
      <c r="P311" s="527"/>
      <c r="Q311" s="527"/>
      <c r="AF311" s="528"/>
      <c r="AG311" s="528"/>
    </row>
    <row r="312" spans="3:33" s="526" customFormat="1">
      <c r="C312" s="527"/>
      <c r="D312" s="527"/>
      <c r="F312" s="528"/>
      <c r="G312" s="528"/>
      <c r="H312" s="528"/>
      <c r="I312" s="529"/>
      <c r="J312" s="528"/>
      <c r="K312" s="528"/>
      <c r="L312" s="528"/>
      <c r="M312" s="530"/>
      <c r="N312" s="531"/>
      <c r="O312" s="527"/>
      <c r="P312" s="527"/>
      <c r="Q312" s="527"/>
      <c r="AF312" s="528"/>
      <c r="AG312" s="528"/>
    </row>
    <row r="313" spans="3:33" s="526" customFormat="1">
      <c r="C313" s="527"/>
      <c r="D313" s="527"/>
      <c r="F313" s="528"/>
      <c r="G313" s="528"/>
      <c r="H313" s="528"/>
      <c r="I313" s="529"/>
      <c r="J313" s="528"/>
      <c r="K313" s="528"/>
      <c r="L313" s="528"/>
      <c r="M313" s="530"/>
      <c r="N313" s="531"/>
      <c r="O313" s="527"/>
      <c r="P313" s="527"/>
      <c r="Q313" s="527"/>
      <c r="AF313" s="528"/>
      <c r="AG313" s="528"/>
    </row>
    <row r="314" spans="3:33" s="526" customFormat="1">
      <c r="C314" s="527"/>
      <c r="D314" s="527"/>
      <c r="F314" s="528"/>
      <c r="G314" s="528"/>
      <c r="H314" s="528"/>
      <c r="I314" s="529"/>
      <c r="J314" s="528"/>
      <c r="K314" s="528"/>
      <c r="L314" s="528"/>
      <c r="M314" s="530"/>
      <c r="N314" s="531"/>
      <c r="O314" s="527"/>
      <c r="P314" s="527"/>
      <c r="Q314" s="527"/>
      <c r="AF314" s="528"/>
      <c r="AG314" s="528"/>
    </row>
    <row r="315" spans="3:33" s="526" customFormat="1">
      <c r="C315" s="527"/>
      <c r="D315" s="527"/>
      <c r="F315" s="528"/>
      <c r="G315" s="528"/>
      <c r="H315" s="528"/>
      <c r="I315" s="529"/>
      <c r="J315" s="528"/>
      <c r="K315" s="528"/>
      <c r="L315" s="528"/>
      <c r="M315" s="530"/>
      <c r="N315" s="531"/>
      <c r="O315" s="527"/>
      <c r="P315" s="527"/>
      <c r="Q315" s="527"/>
      <c r="AF315" s="528"/>
      <c r="AG315" s="528"/>
    </row>
    <row r="316" spans="3:33" s="526" customFormat="1">
      <c r="C316" s="527"/>
      <c r="D316" s="527"/>
      <c r="F316" s="528"/>
      <c r="G316" s="528"/>
      <c r="H316" s="528"/>
      <c r="I316" s="529"/>
      <c r="J316" s="528"/>
      <c r="K316" s="528"/>
      <c r="L316" s="528"/>
      <c r="M316" s="530"/>
      <c r="N316" s="531"/>
      <c r="O316" s="527"/>
      <c r="P316" s="527"/>
      <c r="Q316" s="527"/>
      <c r="AF316" s="528"/>
      <c r="AG316" s="528"/>
    </row>
    <row r="317" spans="3:33" s="526" customFormat="1">
      <c r="C317" s="527"/>
      <c r="D317" s="527"/>
      <c r="F317" s="528"/>
      <c r="G317" s="528"/>
      <c r="H317" s="528"/>
      <c r="I317" s="529"/>
      <c r="J317" s="528"/>
      <c r="K317" s="528"/>
      <c r="L317" s="528"/>
      <c r="M317" s="530"/>
      <c r="N317" s="531"/>
      <c r="O317" s="527"/>
      <c r="P317" s="527"/>
      <c r="Q317" s="527"/>
      <c r="AF317" s="528"/>
      <c r="AG317" s="528"/>
    </row>
    <row r="318" spans="3:33" s="526" customFormat="1">
      <c r="C318" s="527"/>
      <c r="D318" s="527"/>
      <c r="F318" s="528"/>
      <c r="G318" s="528"/>
      <c r="H318" s="528"/>
      <c r="I318" s="529"/>
      <c r="J318" s="528"/>
      <c r="K318" s="528"/>
      <c r="L318" s="528"/>
      <c r="M318" s="530"/>
      <c r="N318" s="531"/>
      <c r="O318" s="527"/>
      <c r="P318" s="527"/>
      <c r="Q318" s="527"/>
      <c r="AF318" s="528"/>
      <c r="AG318" s="528"/>
    </row>
    <row r="319" spans="3:33" s="526" customFormat="1">
      <c r="C319" s="527"/>
      <c r="D319" s="527"/>
      <c r="F319" s="528"/>
      <c r="G319" s="528"/>
      <c r="H319" s="528"/>
      <c r="I319" s="529"/>
      <c r="J319" s="528"/>
      <c r="K319" s="528"/>
      <c r="L319" s="528"/>
      <c r="M319" s="530"/>
      <c r="N319" s="531"/>
      <c r="O319" s="527"/>
      <c r="P319" s="527"/>
      <c r="Q319" s="527"/>
      <c r="AF319" s="528"/>
      <c r="AG319" s="528"/>
    </row>
    <row r="320" spans="3:33" s="526" customFormat="1">
      <c r="C320" s="527"/>
      <c r="D320" s="527"/>
      <c r="F320" s="528"/>
      <c r="G320" s="528"/>
      <c r="H320" s="528"/>
      <c r="I320" s="529"/>
      <c r="J320" s="528"/>
      <c r="K320" s="528"/>
      <c r="L320" s="528"/>
      <c r="M320" s="530"/>
      <c r="N320" s="531"/>
      <c r="O320" s="527"/>
      <c r="P320" s="527"/>
      <c r="Q320" s="527"/>
      <c r="AF320" s="528"/>
      <c r="AG320" s="528"/>
    </row>
    <row r="321" spans="3:33" s="526" customFormat="1">
      <c r="C321" s="527"/>
      <c r="D321" s="527"/>
      <c r="F321" s="528"/>
      <c r="G321" s="528"/>
      <c r="H321" s="528"/>
      <c r="I321" s="529"/>
      <c r="J321" s="528"/>
      <c r="K321" s="528"/>
      <c r="L321" s="528"/>
      <c r="M321" s="530"/>
      <c r="N321" s="531"/>
      <c r="O321" s="527"/>
      <c r="P321" s="527"/>
      <c r="Q321" s="527"/>
      <c r="AF321" s="528"/>
      <c r="AG321" s="528"/>
    </row>
    <row r="322" spans="3:33" s="526" customFormat="1">
      <c r="C322" s="527"/>
      <c r="D322" s="527"/>
      <c r="F322" s="528"/>
      <c r="G322" s="528"/>
      <c r="H322" s="528"/>
      <c r="I322" s="529"/>
      <c r="J322" s="528"/>
      <c r="K322" s="528"/>
      <c r="L322" s="528"/>
      <c r="M322" s="530"/>
      <c r="N322" s="531"/>
      <c r="O322" s="527"/>
      <c r="P322" s="527"/>
      <c r="Q322" s="527"/>
      <c r="AF322" s="528"/>
      <c r="AG322" s="528"/>
    </row>
    <row r="323" spans="3:33" s="526" customFormat="1">
      <c r="C323" s="527"/>
      <c r="D323" s="527"/>
      <c r="F323" s="528"/>
      <c r="G323" s="528"/>
      <c r="H323" s="528"/>
      <c r="I323" s="529"/>
      <c r="J323" s="528"/>
      <c r="K323" s="528"/>
      <c r="L323" s="528"/>
      <c r="M323" s="530"/>
      <c r="N323" s="531"/>
      <c r="O323" s="527"/>
      <c r="P323" s="527"/>
      <c r="Q323" s="527"/>
      <c r="AF323" s="528"/>
      <c r="AG323" s="528"/>
    </row>
    <row r="324" spans="3:33" s="526" customFormat="1">
      <c r="C324" s="527"/>
      <c r="D324" s="527"/>
      <c r="F324" s="528"/>
      <c r="G324" s="528"/>
      <c r="H324" s="528"/>
      <c r="I324" s="529"/>
      <c r="J324" s="528"/>
      <c r="K324" s="528"/>
      <c r="L324" s="528"/>
      <c r="M324" s="530"/>
      <c r="N324" s="531"/>
      <c r="O324" s="527"/>
      <c r="P324" s="527"/>
      <c r="Q324" s="527"/>
      <c r="AF324" s="528"/>
      <c r="AG324" s="528"/>
    </row>
    <row r="325" spans="3:33" s="526" customFormat="1">
      <c r="C325" s="527"/>
      <c r="D325" s="527"/>
      <c r="F325" s="528"/>
      <c r="G325" s="528"/>
      <c r="H325" s="528"/>
      <c r="I325" s="529"/>
      <c r="J325" s="528"/>
      <c r="K325" s="528"/>
      <c r="L325" s="528"/>
      <c r="M325" s="530"/>
      <c r="N325" s="531"/>
      <c r="O325" s="527"/>
      <c r="P325" s="527"/>
      <c r="Q325" s="527"/>
      <c r="AF325" s="528"/>
      <c r="AG325" s="528"/>
    </row>
    <row r="326" spans="3:33" s="526" customFormat="1">
      <c r="C326" s="527"/>
      <c r="D326" s="527"/>
      <c r="F326" s="528"/>
      <c r="G326" s="528"/>
      <c r="H326" s="528"/>
      <c r="I326" s="529"/>
      <c r="J326" s="528"/>
      <c r="K326" s="528"/>
      <c r="L326" s="528"/>
      <c r="M326" s="530"/>
      <c r="N326" s="531"/>
      <c r="O326" s="527"/>
      <c r="P326" s="527"/>
      <c r="Q326" s="527"/>
      <c r="AF326" s="528"/>
      <c r="AG326" s="528"/>
    </row>
    <row r="327" spans="3:33" s="526" customFormat="1">
      <c r="C327" s="527"/>
      <c r="D327" s="527"/>
      <c r="F327" s="528"/>
      <c r="G327" s="528"/>
      <c r="H327" s="528"/>
      <c r="I327" s="529"/>
      <c r="J327" s="528"/>
      <c r="K327" s="528"/>
      <c r="L327" s="528"/>
      <c r="M327" s="530"/>
      <c r="N327" s="531"/>
      <c r="O327" s="527"/>
      <c r="P327" s="527"/>
      <c r="Q327" s="527"/>
      <c r="AF327" s="528"/>
      <c r="AG327" s="528"/>
    </row>
    <row r="328" spans="3:33" s="526" customFormat="1">
      <c r="C328" s="527"/>
      <c r="D328" s="527"/>
      <c r="F328" s="528"/>
      <c r="G328" s="528"/>
      <c r="H328" s="528"/>
      <c r="I328" s="529"/>
      <c r="J328" s="528"/>
      <c r="K328" s="528"/>
      <c r="L328" s="528"/>
      <c r="M328" s="530"/>
      <c r="N328" s="531"/>
      <c r="O328" s="527"/>
      <c r="P328" s="527"/>
      <c r="Q328" s="527"/>
      <c r="AF328" s="528"/>
      <c r="AG328" s="528"/>
    </row>
    <row r="329" spans="3:33" s="526" customFormat="1">
      <c r="C329" s="527"/>
      <c r="D329" s="527"/>
      <c r="F329" s="528"/>
      <c r="G329" s="528"/>
      <c r="H329" s="528"/>
      <c r="I329" s="529"/>
      <c r="J329" s="528"/>
      <c r="K329" s="528"/>
      <c r="L329" s="528"/>
      <c r="M329" s="530"/>
      <c r="N329" s="531"/>
      <c r="O329" s="527"/>
      <c r="P329" s="527"/>
      <c r="Q329" s="527"/>
      <c r="AF329" s="528"/>
      <c r="AG329" s="528"/>
    </row>
    <row r="330" spans="3:33" s="526" customFormat="1">
      <c r="C330" s="527"/>
      <c r="D330" s="527"/>
      <c r="F330" s="528"/>
      <c r="G330" s="528"/>
      <c r="H330" s="528"/>
      <c r="I330" s="529"/>
      <c r="J330" s="528"/>
      <c r="K330" s="528"/>
      <c r="L330" s="528"/>
      <c r="M330" s="530"/>
      <c r="N330" s="531"/>
      <c r="O330" s="527"/>
      <c r="P330" s="527"/>
      <c r="Q330" s="527"/>
      <c r="AF330" s="528"/>
      <c r="AG330" s="528"/>
    </row>
    <row r="331" spans="3:33" s="526" customFormat="1">
      <c r="C331" s="527"/>
      <c r="D331" s="527"/>
      <c r="F331" s="528"/>
      <c r="G331" s="528"/>
      <c r="H331" s="528"/>
      <c r="I331" s="529"/>
      <c r="J331" s="528"/>
      <c r="K331" s="528"/>
      <c r="L331" s="528"/>
      <c r="M331" s="530"/>
      <c r="N331" s="531"/>
      <c r="O331" s="527"/>
      <c r="P331" s="527"/>
      <c r="Q331" s="527"/>
      <c r="AF331" s="528"/>
      <c r="AG331" s="528"/>
    </row>
    <row r="332" spans="3:33" s="526" customFormat="1">
      <c r="C332" s="527"/>
      <c r="D332" s="527"/>
      <c r="F332" s="528"/>
      <c r="G332" s="528"/>
      <c r="H332" s="528"/>
      <c r="I332" s="529"/>
      <c r="J332" s="528"/>
      <c r="K332" s="528"/>
      <c r="L332" s="528"/>
      <c r="M332" s="530"/>
      <c r="N332" s="531"/>
      <c r="O332" s="527"/>
      <c r="P332" s="527"/>
      <c r="Q332" s="527"/>
      <c r="AF332" s="528"/>
      <c r="AG332" s="528"/>
    </row>
    <row r="333" spans="3:33" s="526" customFormat="1">
      <c r="C333" s="527"/>
      <c r="D333" s="527"/>
      <c r="F333" s="528"/>
      <c r="G333" s="528"/>
      <c r="H333" s="528"/>
      <c r="I333" s="529"/>
      <c r="J333" s="528"/>
      <c r="K333" s="528"/>
      <c r="L333" s="528"/>
      <c r="M333" s="530"/>
      <c r="N333" s="531"/>
      <c r="O333" s="527"/>
      <c r="P333" s="527"/>
      <c r="Q333" s="527"/>
      <c r="AF333" s="528"/>
      <c r="AG333" s="528"/>
    </row>
    <row r="334" spans="3:33" s="526" customFormat="1">
      <c r="C334" s="527"/>
      <c r="D334" s="527"/>
      <c r="F334" s="528"/>
      <c r="G334" s="528"/>
      <c r="H334" s="528"/>
      <c r="I334" s="529"/>
      <c r="J334" s="528"/>
      <c r="K334" s="528"/>
      <c r="L334" s="528"/>
      <c r="M334" s="530"/>
      <c r="N334" s="531"/>
      <c r="O334" s="527"/>
      <c r="P334" s="527"/>
      <c r="Q334" s="527"/>
      <c r="AF334" s="528"/>
      <c r="AG334" s="528"/>
    </row>
    <row r="335" spans="3:33" s="526" customFormat="1">
      <c r="C335" s="527"/>
      <c r="D335" s="527"/>
      <c r="F335" s="528"/>
      <c r="G335" s="528"/>
      <c r="H335" s="528"/>
      <c r="I335" s="529"/>
      <c r="J335" s="528"/>
      <c r="K335" s="528"/>
      <c r="L335" s="528"/>
      <c r="M335" s="530"/>
      <c r="N335" s="531"/>
      <c r="O335" s="527"/>
      <c r="P335" s="527"/>
      <c r="Q335" s="527"/>
      <c r="AF335" s="528"/>
      <c r="AG335" s="528"/>
    </row>
    <row r="336" spans="3:33" s="526" customFormat="1">
      <c r="C336" s="527"/>
      <c r="D336" s="527"/>
      <c r="F336" s="528"/>
      <c r="G336" s="528"/>
      <c r="H336" s="528"/>
      <c r="I336" s="529"/>
      <c r="J336" s="528"/>
      <c r="K336" s="528"/>
      <c r="L336" s="528"/>
      <c r="M336" s="530"/>
      <c r="N336" s="531"/>
      <c r="O336" s="527"/>
      <c r="P336" s="527"/>
      <c r="Q336" s="527"/>
      <c r="AF336" s="528"/>
      <c r="AG336" s="528"/>
    </row>
    <row r="337" spans="3:33" s="526" customFormat="1">
      <c r="C337" s="527"/>
      <c r="D337" s="527"/>
      <c r="F337" s="528"/>
      <c r="G337" s="528"/>
      <c r="H337" s="528"/>
      <c r="I337" s="529"/>
      <c r="J337" s="528"/>
      <c r="K337" s="528"/>
      <c r="L337" s="528"/>
      <c r="M337" s="530"/>
      <c r="N337" s="531"/>
      <c r="O337" s="527"/>
      <c r="P337" s="527"/>
      <c r="Q337" s="527"/>
      <c r="AF337" s="528"/>
      <c r="AG337" s="528"/>
    </row>
    <row r="338" spans="3:33" s="526" customFormat="1">
      <c r="C338" s="527"/>
      <c r="D338" s="527"/>
      <c r="F338" s="528"/>
      <c r="G338" s="528"/>
      <c r="H338" s="528"/>
      <c r="I338" s="529"/>
      <c r="J338" s="528"/>
      <c r="K338" s="528"/>
      <c r="L338" s="528"/>
      <c r="M338" s="530"/>
      <c r="N338" s="531"/>
      <c r="O338" s="527"/>
      <c r="P338" s="527"/>
      <c r="Q338" s="527"/>
      <c r="AF338" s="528"/>
      <c r="AG338" s="528"/>
    </row>
    <row r="339" spans="3:33" s="526" customFormat="1">
      <c r="C339" s="527"/>
      <c r="D339" s="527"/>
      <c r="F339" s="528"/>
      <c r="G339" s="528"/>
      <c r="H339" s="528"/>
      <c r="I339" s="529"/>
      <c r="J339" s="528"/>
      <c r="K339" s="528"/>
      <c r="L339" s="528"/>
      <c r="M339" s="530"/>
      <c r="N339" s="531"/>
      <c r="O339" s="527"/>
      <c r="P339" s="527"/>
      <c r="Q339" s="527"/>
      <c r="AF339" s="528"/>
      <c r="AG339" s="528"/>
    </row>
    <row r="340" spans="3:33" s="526" customFormat="1">
      <c r="C340" s="527"/>
      <c r="D340" s="527"/>
      <c r="F340" s="528"/>
      <c r="G340" s="528"/>
      <c r="H340" s="528"/>
      <c r="I340" s="529"/>
      <c r="J340" s="528"/>
      <c r="K340" s="528"/>
      <c r="L340" s="528"/>
      <c r="M340" s="530"/>
      <c r="N340" s="531"/>
      <c r="O340" s="527"/>
      <c r="P340" s="527"/>
      <c r="Q340" s="527"/>
      <c r="AF340" s="528"/>
      <c r="AG340" s="528"/>
    </row>
    <row r="341" spans="3:33" s="526" customFormat="1">
      <c r="C341" s="527"/>
      <c r="D341" s="527"/>
      <c r="F341" s="528"/>
      <c r="G341" s="528"/>
      <c r="H341" s="528"/>
      <c r="I341" s="529"/>
      <c r="J341" s="528"/>
      <c r="K341" s="528"/>
      <c r="L341" s="528"/>
      <c r="M341" s="530"/>
      <c r="N341" s="531"/>
      <c r="O341" s="527"/>
      <c r="P341" s="527"/>
      <c r="Q341" s="527"/>
      <c r="AF341" s="528"/>
      <c r="AG341" s="528"/>
    </row>
    <row r="342" spans="3:33" s="526" customFormat="1">
      <c r="C342" s="527"/>
      <c r="D342" s="527"/>
      <c r="F342" s="528"/>
      <c r="G342" s="528"/>
      <c r="H342" s="528"/>
      <c r="I342" s="529"/>
      <c r="J342" s="528"/>
      <c r="K342" s="528"/>
      <c r="L342" s="528"/>
      <c r="M342" s="530"/>
      <c r="N342" s="531"/>
      <c r="O342" s="527"/>
      <c r="P342" s="527"/>
      <c r="Q342" s="527"/>
      <c r="AF342" s="528"/>
      <c r="AG342" s="528"/>
    </row>
    <row r="343" spans="3:33" s="526" customFormat="1">
      <c r="C343" s="527"/>
      <c r="D343" s="527"/>
      <c r="F343" s="528"/>
      <c r="G343" s="528"/>
      <c r="H343" s="528"/>
      <c r="I343" s="529"/>
      <c r="J343" s="528"/>
      <c r="K343" s="528"/>
      <c r="L343" s="528"/>
      <c r="M343" s="530"/>
      <c r="N343" s="531"/>
      <c r="O343" s="527"/>
      <c r="P343" s="527"/>
      <c r="Q343" s="527"/>
      <c r="AF343" s="528"/>
      <c r="AG343" s="528"/>
    </row>
    <row r="344" spans="3:33" s="526" customFormat="1">
      <c r="C344" s="527"/>
      <c r="D344" s="527"/>
      <c r="F344" s="528"/>
      <c r="G344" s="528"/>
      <c r="H344" s="528"/>
      <c r="I344" s="529"/>
      <c r="J344" s="528"/>
      <c r="K344" s="528"/>
      <c r="L344" s="528"/>
      <c r="M344" s="530"/>
      <c r="N344" s="531"/>
      <c r="O344" s="527"/>
      <c r="P344" s="527"/>
      <c r="Q344" s="527"/>
      <c r="AF344" s="528"/>
      <c r="AG344" s="528"/>
    </row>
    <row r="345" spans="3:33" s="526" customFormat="1">
      <c r="C345" s="527"/>
      <c r="D345" s="527"/>
      <c r="F345" s="528"/>
      <c r="G345" s="528"/>
      <c r="H345" s="528"/>
      <c r="I345" s="529"/>
      <c r="J345" s="528"/>
      <c r="K345" s="528"/>
      <c r="L345" s="528"/>
      <c r="M345" s="530"/>
      <c r="N345" s="531"/>
      <c r="O345" s="527"/>
      <c r="P345" s="527"/>
      <c r="Q345" s="527"/>
      <c r="AF345" s="528"/>
      <c r="AG345" s="528"/>
    </row>
    <row r="346" spans="3:33" s="526" customFormat="1">
      <c r="C346" s="527"/>
      <c r="D346" s="527"/>
      <c r="F346" s="528"/>
      <c r="G346" s="528"/>
      <c r="H346" s="528"/>
      <c r="I346" s="529"/>
      <c r="J346" s="528"/>
      <c r="K346" s="528"/>
      <c r="L346" s="528"/>
      <c r="M346" s="530"/>
      <c r="N346" s="531"/>
      <c r="O346" s="527"/>
      <c r="P346" s="527"/>
      <c r="Q346" s="527"/>
      <c r="AF346" s="528"/>
      <c r="AG346" s="528"/>
    </row>
    <row r="347" spans="3:33" s="526" customFormat="1">
      <c r="C347" s="527"/>
      <c r="D347" s="527"/>
      <c r="F347" s="528"/>
      <c r="G347" s="528"/>
      <c r="H347" s="528"/>
      <c r="I347" s="529"/>
      <c r="J347" s="528"/>
      <c r="K347" s="528"/>
      <c r="L347" s="528"/>
      <c r="M347" s="530"/>
      <c r="N347" s="531"/>
      <c r="O347" s="527"/>
      <c r="P347" s="527"/>
      <c r="Q347" s="527"/>
      <c r="AF347" s="528"/>
      <c r="AG347" s="528"/>
    </row>
    <row r="348" spans="3:33" s="526" customFormat="1">
      <c r="C348" s="527"/>
      <c r="D348" s="527"/>
      <c r="F348" s="528"/>
      <c r="G348" s="528"/>
      <c r="H348" s="528"/>
      <c r="I348" s="529"/>
      <c r="J348" s="528"/>
      <c r="K348" s="528"/>
      <c r="L348" s="528"/>
      <c r="M348" s="530"/>
      <c r="N348" s="531"/>
      <c r="O348" s="527"/>
      <c r="P348" s="527"/>
      <c r="Q348" s="527"/>
      <c r="AF348" s="528"/>
      <c r="AG348" s="528"/>
    </row>
    <row r="349" spans="3:33" s="526" customFormat="1">
      <c r="C349" s="527"/>
      <c r="D349" s="527"/>
      <c r="F349" s="528"/>
      <c r="G349" s="528"/>
      <c r="H349" s="528"/>
      <c r="I349" s="529"/>
      <c r="J349" s="528"/>
      <c r="K349" s="528"/>
      <c r="L349" s="528"/>
      <c r="M349" s="530"/>
      <c r="N349" s="531"/>
      <c r="O349" s="527"/>
      <c r="P349" s="527"/>
      <c r="Q349" s="527"/>
      <c r="AF349" s="528"/>
      <c r="AG349" s="528"/>
    </row>
    <row r="350" spans="3:33" s="526" customFormat="1">
      <c r="C350" s="527"/>
      <c r="D350" s="527"/>
      <c r="F350" s="528"/>
      <c r="G350" s="528"/>
      <c r="H350" s="528"/>
      <c r="I350" s="529"/>
      <c r="J350" s="528"/>
      <c r="K350" s="528"/>
      <c r="L350" s="528"/>
      <c r="M350" s="530"/>
      <c r="N350" s="531"/>
      <c r="O350" s="527"/>
      <c r="P350" s="527"/>
      <c r="Q350" s="527"/>
      <c r="AF350" s="528"/>
      <c r="AG350" s="528"/>
    </row>
    <row r="351" spans="3:33" s="526" customFormat="1">
      <c r="C351" s="527"/>
      <c r="D351" s="527"/>
      <c r="F351" s="528"/>
      <c r="G351" s="528"/>
      <c r="H351" s="528"/>
      <c r="I351" s="529"/>
      <c r="J351" s="528"/>
      <c r="K351" s="528"/>
      <c r="L351" s="528"/>
      <c r="M351" s="530"/>
      <c r="N351" s="531"/>
      <c r="O351" s="527"/>
      <c r="P351" s="527"/>
      <c r="Q351" s="527"/>
      <c r="AF351" s="528"/>
      <c r="AG351" s="528"/>
    </row>
    <row r="352" spans="3:33" s="526" customFormat="1">
      <c r="C352" s="527"/>
      <c r="D352" s="527"/>
      <c r="F352" s="528"/>
      <c r="G352" s="528"/>
      <c r="H352" s="528"/>
      <c r="I352" s="529"/>
      <c r="J352" s="528"/>
      <c r="K352" s="528"/>
      <c r="L352" s="528"/>
      <c r="M352" s="530"/>
      <c r="N352" s="531"/>
      <c r="O352" s="527"/>
      <c r="P352" s="527"/>
      <c r="Q352" s="527"/>
      <c r="AF352" s="528"/>
      <c r="AG352" s="528"/>
    </row>
    <row r="353" spans="3:33" s="526" customFormat="1">
      <c r="C353" s="527"/>
      <c r="D353" s="527"/>
      <c r="F353" s="528"/>
      <c r="G353" s="528"/>
      <c r="H353" s="528"/>
      <c r="I353" s="529"/>
      <c r="J353" s="528"/>
      <c r="K353" s="528"/>
      <c r="L353" s="528"/>
      <c r="M353" s="530"/>
      <c r="N353" s="531"/>
      <c r="O353" s="527"/>
      <c r="P353" s="527"/>
      <c r="Q353" s="527"/>
      <c r="AF353" s="528"/>
      <c r="AG353" s="528"/>
    </row>
    <row r="354" spans="3:33" s="526" customFormat="1">
      <c r="C354" s="527"/>
      <c r="D354" s="527"/>
      <c r="F354" s="528"/>
      <c r="G354" s="528"/>
      <c r="H354" s="528"/>
      <c r="I354" s="529"/>
      <c r="J354" s="528"/>
      <c r="K354" s="528"/>
      <c r="L354" s="528"/>
      <c r="M354" s="530"/>
      <c r="N354" s="531"/>
      <c r="O354" s="527"/>
      <c r="P354" s="527"/>
      <c r="Q354" s="527"/>
      <c r="AF354" s="528"/>
      <c r="AG354" s="528"/>
    </row>
    <row r="355" spans="3:33" s="526" customFormat="1">
      <c r="C355" s="527"/>
      <c r="D355" s="527"/>
      <c r="F355" s="528"/>
      <c r="G355" s="528"/>
      <c r="H355" s="528"/>
      <c r="I355" s="529"/>
      <c r="J355" s="528"/>
      <c r="K355" s="528"/>
      <c r="L355" s="528"/>
      <c r="M355" s="530"/>
      <c r="N355" s="531"/>
      <c r="O355" s="527"/>
      <c r="P355" s="527"/>
      <c r="Q355" s="527"/>
      <c r="AF355" s="528"/>
      <c r="AG355" s="528"/>
    </row>
    <row r="356" spans="3:33" s="526" customFormat="1">
      <c r="C356" s="527"/>
      <c r="D356" s="527"/>
      <c r="F356" s="528"/>
      <c r="G356" s="528"/>
      <c r="H356" s="528"/>
      <c r="I356" s="529"/>
      <c r="J356" s="528"/>
      <c r="K356" s="528"/>
      <c r="L356" s="528"/>
      <c r="M356" s="530"/>
      <c r="N356" s="531"/>
      <c r="O356" s="527"/>
      <c r="P356" s="527"/>
      <c r="Q356" s="527"/>
      <c r="AF356" s="528"/>
      <c r="AG356" s="528"/>
    </row>
    <row r="357" spans="3:33" s="526" customFormat="1">
      <c r="C357" s="527"/>
      <c r="D357" s="527"/>
      <c r="F357" s="528"/>
      <c r="G357" s="528"/>
      <c r="H357" s="528"/>
      <c r="I357" s="529"/>
      <c r="J357" s="528"/>
      <c r="K357" s="528"/>
      <c r="L357" s="528"/>
      <c r="M357" s="530"/>
      <c r="N357" s="531"/>
      <c r="O357" s="527"/>
      <c r="P357" s="527"/>
      <c r="Q357" s="527"/>
      <c r="AF357" s="528"/>
      <c r="AG357" s="528"/>
    </row>
    <row r="358" spans="3:33" s="526" customFormat="1">
      <c r="C358" s="527"/>
      <c r="D358" s="527"/>
      <c r="F358" s="528"/>
      <c r="G358" s="528"/>
      <c r="H358" s="528"/>
      <c r="I358" s="529"/>
      <c r="J358" s="528"/>
      <c r="K358" s="528"/>
      <c r="L358" s="528"/>
      <c r="M358" s="530"/>
      <c r="N358" s="531"/>
      <c r="O358" s="527"/>
      <c r="P358" s="527"/>
      <c r="Q358" s="527"/>
      <c r="AF358" s="528"/>
      <c r="AG358" s="528"/>
    </row>
    <row r="359" spans="3:33" s="526" customFormat="1">
      <c r="C359" s="527"/>
      <c r="D359" s="527"/>
      <c r="F359" s="528"/>
      <c r="G359" s="528"/>
      <c r="H359" s="528"/>
      <c r="I359" s="529"/>
      <c r="J359" s="528"/>
      <c r="K359" s="528"/>
      <c r="L359" s="528"/>
      <c r="M359" s="530"/>
      <c r="N359" s="531"/>
      <c r="O359" s="527"/>
      <c r="P359" s="527"/>
      <c r="Q359" s="527"/>
      <c r="AF359" s="528"/>
      <c r="AG359" s="528"/>
    </row>
    <row r="360" spans="3:33" s="526" customFormat="1">
      <c r="C360" s="527"/>
      <c r="D360" s="527"/>
      <c r="F360" s="528"/>
      <c r="G360" s="528"/>
      <c r="H360" s="528"/>
      <c r="I360" s="529"/>
      <c r="J360" s="528"/>
      <c r="K360" s="528"/>
      <c r="L360" s="528"/>
      <c r="M360" s="530"/>
      <c r="N360" s="531"/>
      <c r="O360" s="527"/>
      <c r="P360" s="527"/>
      <c r="Q360" s="527"/>
      <c r="AF360" s="528"/>
      <c r="AG360" s="528"/>
    </row>
    <row r="361" spans="3:33" s="526" customFormat="1">
      <c r="C361" s="527"/>
      <c r="D361" s="527"/>
      <c r="F361" s="528"/>
      <c r="G361" s="528"/>
      <c r="H361" s="528"/>
      <c r="I361" s="529"/>
      <c r="J361" s="528"/>
      <c r="K361" s="528"/>
      <c r="L361" s="528"/>
      <c r="M361" s="530"/>
      <c r="N361" s="531"/>
      <c r="O361" s="527"/>
      <c r="P361" s="527"/>
      <c r="Q361" s="527"/>
      <c r="AF361" s="528"/>
      <c r="AG361" s="528"/>
    </row>
    <row r="362" spans="3:33" s="526" customFormat="1">
      <c r="C362" s="527"/>
      <c r="D362" s="527"/>
      <c r="F362" s="528"/>
      <c r="G362" s="528"/>
      <c r="H362" s="528"/>
      <c r="I362" s="529"/>
      <c r="J362" s="528"/>
      <c r="K362" s="528"/>
      <c r="L362" s="528"/>
      <c r="M362" s="530"/>
      <c r="N362" s="531"/>
      <c r="O362" s="527"/>
      <c r="P362" s="527"/>
      <c r="Q362" s="527"/>
      <c r="AF362" s="528"/>
      <c r="AG362" s="528"/>
    </row>
    <row r="363" spans="3:33" s="526" customFormat="1">
      <c r="C363" s="527"/>
      <c r="D363" s="527"/>
      <c r="F363" s="528"/>
      <c r="G363" s="528"/>
      <c r="H363" s="528"/>
      <c r="I363" s="529"/>
      <c r="J363" s="528"/>
      <c r="K363" s="528"/>
      <c r="L363" s="528"/>
      <c r="M363" s="530"/>
      <c r="N363" s="531"/>
      <c r="O363" s="527"/>
      <c r="P363" s="527"/>
      <c r="Q363" s="527"/>
      <c r="AF363" s="528"/>
      <c r="AG363" s="528"/>
    </row>
    <row r="364" spans="3:33" s="526" customFormat="1">
      <c r="C364" s="527"/>
      <c r="D364" s="527"/>
      <c r="F364" s="528"/>
      <c r="G364" s="528"/>
      <c r="H364" s="528"/>
      <c r="I364" s="529"/>
      <c r="J364" s="528"/>
      <c r="K364" s="528"/>
      <c r="L364" s="528"/>
      <c r="M364" s="530"/>
      <c r="N364" s="531"/>
      <c r="O364" s="527"/>
      <c r="P364" s="527"/>
      <c r="Q364" s="527"/>
      <c r="AF364" s="528"/>
      <c r="AG364" s="528"/>
    </row>
    <row r="365" spans="3:33" s="526" customFormat="1">
      <c r="C365" s="527"/>
      <c r="D365" s="527"/>
      <c r="F365" s="528"/>
      <c r="G365" s="528"/>
      <c r="H365" s="528"/>
      <c r="I365" s="529"/>
      <c r="J365" s="528"/>
      <c r="K365" s="528"/>
      <c r="L365" s="528"/>
      <c r="M365" s="530"/>
      <c r="N365" s="531"/>
      <c r="O365" s="527"/>
      <c r="P365" s="527"/>
      <c r="Q365" s="527"/>
      <c r="AF365" s="528"/>
      <c r="AG365" s="528"/>
    </row>
    <row r="366" spans="3:33" s="526" customFormat="1">
      <c r="C366" s="527"/>
      <c r="D366" s="527"/>
      <c r="F366" s="528"/>
      <c r="G366" s="528"/>
      <c r="H366" s="528"/>
      <c r="I366" s="529"/>
      <c r="J366" s="528"/>
      <c r="K366" s="528"/>
      <c r="L366" s="528"/>
      <c r="M366" s="530"/>
      <c r="N366" s="531"/>
      <c r="O366" s="527"/>
      <c r="P366" s="527"/>
      <c r="Q366" s="527"/>
      <c r="AF366" s="528"/>
      <c r="AG366" s="528"/>
    </row>
    <row r="367" spans="3:33" s="526" customFormat="1">
      <c r="C367" s="527"/>
      <c r="D367" s="527"/>
      <c r="F367" s="528"/>
      <c r="G367" s="528"/>
      <c r="H367" s="528"/>
      <c r="I367" s="529"/>
      <c r="J367" s="528"/>
      <c r="K367" s="528"/>
      <c r="L367" s="528"/>
      <c r="M367" s="530"/>
      <c r="N367" s="531"/>
      <c r="O367" s="527"/>
      <c r="P367" s="527"/>
      <c r="Q367" s="527"/>
      <c r="AF367" s="528"/>
      <c r="AG367" s="528"/>
    </row>
    <row r="368" spans="3:33" s="526" customFormat="1">
      <c r="C368" s="527"/>
      <c r="D368" s="527"/>
      <c r="F368" s="528"/>
      <c r="G368" s="528"/>
      <c r="H368" s="528"/>
      <c r="I368" s="529"/>
      <c r="J368" s="528"/>
      <c r="K368" s="528"/>
      <c r="L368" s="528"/>
      <c r="M368" s="530"/>
      <c r="N368" s="531"/>
      <c r="O368" s="527"/>
      <c r="P368" s="527"/>
      <c r="Q368" s="527"/>
      <c r="AF368" s="528"/>
      <c r="AG368" s="528"/>
    </row>
    <row r="369" spans="1:33" s="526" customFormat="1">
      <c r="C369" s="527"/>
      <c r="D369" s="527"/>
      <c r="F369" s="528"/>
      <c r="G369" s="528"/>
      <c r="H369" s="528"/>
      <c r="I369" s="529"/>
      <c r="J369" s="528"/>
      <c r="K369" s="528"/>
      <c r="L369" s="528"/>
      <c r="M369" s="530"/>
      <c r="N369" s="531"/>
      <c r="O369" s="527"/>
      <c r="P369" s="527"/>
      <c r="Q369" s="527"/>
      <c r="AF369" s="528"/>
      <c r="AG369" s="528"/>
    </row>
    <row r="370" spans="1:33" s="526" customFormat="1">
      <c r="C370" s="527"/>
      <c r="D370" s="527"/>
      <c r="F370" s="528"/>
      <c r="G370" s="528"/>
      <c r="H370" s="528"/>
      <c r="I370" s="529"/>
      <c r="J370" s="528"/>
      <c r="K370" s="528"/>
      <c r="L370" s="528"/>
      <c r="M370" s="530"/>
      <c r="N370" s="531"/>
      <c r="O370" s="527"/>
      <c r="P370" s="527"/>
      <c r="Q370" s="527"/>
      <c r="AF370" s="528"/>
      <c r="AG370" s="528"/>
    </row>
    <row r="371" spans="1:33" s="526" customFormat="1">
      <c r="C371" s="527"/>
      <c r="D371" s="527"/>
      <c r="F371" s="528"/>
      <c r="G371" s="528"/>
      <c r="H371" s="528"/>
      <c r="I371" s="529"/>
      <c r="J371" s="528"/>
      <c r="K371" s="528"/>
      <c r="L371" s="528"/>
      <c r="M371" s="530"/>
      <c r="N371" s="531"/>
      <c r="O371" s="527"/>
      <c r="P371" s="527"/>
      <c r="Q371" s="527"/>
      <c r="AF371" s="528"/>
      <c r="AG371" s="528"/>
    </row>
    <row r="372" spans="1:33" s="526" customFormat="1">
      <c r="C372" s="527"/>
      <c r="D372" s="527"/>
      <c r="F372" s="528"/>
      <c r="G372" s="528"/>
      <c r="H372" s="528"/>
      <c r="I372" s="529"/>
      <c r="J372" s="528"/>
      <c r="K372" s="528"/>
      <c r="L372" s="528"/>
      <c r="M372" s="530"/>
      <c r="N372" s="531"/>
      <c r="O372" s="527"/>
      <c r="P372" s="527"/>
      <c r="Q372" s="527"/>
      <c r="AF372" s="528"/>
      <c r="AG372" s="528"/>
    </row>
    <row r="373" spans="1:33" s="526" customFormat="1">
      <c r="C373" s="527"/>
      <c r="D373" s="527"/>
      <c r="F373" s="528"/>
      <c r="G373" s="528"/>
      <c r="H373" s="528"/>
      <c r="I373" s="529"/>
      <c r="J373" s="528"/>
      <c r="K373" s="528"/>
      <c r="L373" s="528"/>
      <c r="M373" s="530"/>
      <c r="N373" s="531"/>
      <c r="O373" s="527"/>
      <c r="P373" s="527"/>
      <c r="Q373" s="527"/>
      <c r="AF373" s="528"/>
      <c r="AG373" s="528"/>
    </row>
    <row r="374" spans="1:33" s="526" customFormat="1">
      <c r="C374" s="527"/>
      <c r="D374" s="527"/>
      <c r="F374" s="528"/>
      <c r="G374" s="528"/>
      <c r="H374" s="528"/>
      <c r="I374" s="529"/>
      <c r="J374" s="528"/>
      <c r="K374" s="528"/>
      <c r="L374" s="528"/>
      <c r="M374" s="530"/>
      <c r="N374" s="531"/>
      <c r="O374" s="527"/>
      <c r="P374" s="527"/>
      <c r="Q374" s="527"/>
      <c r="AF374" s="528"/>
      <c r="AG374" s="528"/>
    </row>
    <row r="375" spans="1:33">
      <c r="A375" s="526"/>
      <c r="B375" s="526"/>
      <c r="C375" s="527"/>
      <c r="D375" s="527"/>
      <c r="E375" s="526"/>
      <c r="F375" s="528"/>
      <c r="G375" s="528"/>
      <c r="H375" s="528"/>
      <c r="I375" s="529"/>
      <c r="J375" s="528"/>
      <c r="K375" s="528"/>
      <c r="L375" s="528"/>
      <c r="M375" s="530"/>
      <c r="N375" s="531"/>
      <c r="O375" s="527"/>
      <c r="P375" s="527"/>
      <c r="Q375" s="527"/>
      <c r="R375" s="526"/>
      <c r="S375" s="526"/>
      <c r="T375" s="526"/>
      <c r="U375" s="526"/>
    </row>
    <row r="376" spans="1:33">
      <c r="A376" s="526"/>
      <c r="B376" s="526"/>
      <c r="C376" s="527"/>
      <c r="D376" s="527"/>
      <c r="E376" s="526"/>
      <c r="F376" s="528"/>
      <c r="G376" s="528"/>
      <c r="H376" s="528"/>
      <c r="I376" s="529"/>
      <c r="J376" s="528"/>
      <c r="K376" s="528"/>
      <c r="L376" s="528"/>
      <c r="M376" s="530"/>
      <c r="N376" s="531"/>
      <c r="O376" s="527"/>
      <c r="P376" s="527"/>
      <c r="Q376" s="527"/>
      <c r="R376" s="526"/>
      <c r="S376" s="526"/>
      <c r="T376" s="526"/>
      <c r="U376" s="526"/>
    </row>
    <row r="377" spans="1:33">
      <c r="A377" s="526"/>
      <c r="B377" s="526"/>
      <c r="C377" s="527"/>
      <c r="D377" s="527"/>
      <c r="E377" s="526"/>
      <c r="F377" s="528"/>
      <c r="G377" s="528"/>
      <c r="H377" s="528"/>
      <c r="I377" s="529"/>
      <c r="J377" s="528"/>
      <c r="K377" s="528"/>
      <c r="L377" s="528"/>
      <c r="M377" s="530"/>
      <c r="N377" s="531"/>
      <c r="O377" s="527"/>
      <c r="P377" s="527"/>
      <c r="Q377" s="527"/>
      <c r="R377" s="526"/>
      <c r="S377" s="526"/>
      <c r="T377" s="526"/>
      <c r="U377" s="526"/>
    </row>
    <row r="378" spans="1:33">
      <c r="A378" s="526"/>
      <c r="B378" s="526"/>
      <c r="C378" s="527"/>
      <c r="D378" s="527"/>
      <c r="E378" s="526"/>
      <c r="F378" s="528"/>
      <c r="G378" s="528"/>
      <c r="H378" s="528"/>
      <c r="I378" s="529"/>
      <c r="J378" s="528"/>
      <c r="K378" s="528"/>
      <c r="L378" s="528"/>
      <c r="M378" s="530"/>
      <c r="N378" s="531"/>
      <c r="O378" s="527"/>
      <c r="P378" s="527"/>
      <c r="Q378" s="527"/>
      <c r="R378" s="526"/>
      <c r="S378" s="526"/>
      <c r="T378" s="526"/>
      <c r="U378" s="526"/>
    </row>
    <row r="379" spans="1:33">
      <c r="A379" s="526"/>
      <c r="B379" s="526"/>
      <c r="C379" s="527"/>
      <c r="D379" s="527"/>
      <c r="E379" s="526"/>
      <c r="F379" s="528"/>
      <c r="G379" s="528"/>
      <c r="H379" s="528"/>
      <c r="I379" s="529"/>
      <c r="J379" s="528"/>
      <c r="K379" s="528"/>
      <c r="L379" s="528"/>
      <c r="M379" s="530"/>
      <c r="N379" s="531"/>
      <c r="O379" s="527"/>
      <c r="P379" s="527"/>
      <c r="Q379" s="527"/>
      <c r="R379" s="526"/>
      <c r="S379" s="526"/>
      <c r="T379" s="526"/>
      <c r="U379" s="526"/>
    </row>
    <row r="380" spans="1:33">
      <c r="A380" s="526"/>
      <c r="B380" s="526"/>
      <c r="C380" s="527"/>
      <c r="D380" s="527"/>
      <c r="E380" s="526"/>
      <c r="F380" s="528"/>
      <c r="G380" s="528"/>
      <c r="H380" s="528"/>
      <c r="I380" s="529"/>
      <c r="J380" s="528"/>
      <c r="K380" s="528"/>
      <c r="L380" s="528"/>
      <c r="M380" s="530"/>
      <c r="N380" s="531"/>
      <c r="O380" s="527"/>
      <c r="P380" s="527"/>
      <c r="Q380" s="527"/>
      <c r="R380" s="526"/>
      <c r="S380" s="526"/>
      <c r="T380" s="526"/>
      <c r="U380" s="526"/>
    </row>
    <row r="381" spans="1:33">
      <c r="A381" s="526"/>
      <c r="B381" s="526"/>
      <c r="C381" s="527"/>
      <c r="D381" s="527"/>
      <c r="E381" s="526"/>
      <c r="F381" s="528"/>
      <c r="G381" s="528"/>
      <c r="H381" s="528"/>
      <c r="I381" s="529"/>
      <c r="J381" s="528"/>
      <c r="K381" s="528"/>
      <c r="L381" s="528"/>
      <c r="M381" s="530"/>
      <c r="N381" s="531"/>
      <c r="O381" s="527"/>
      <c r="P381" s="527"/>
      <c r="Q381" s="527"/>
      <c r="R381" s="526"/>
      <c r="S381" s="526"/>
      <c r="T381" s="526"/>
      <c r="U381" s="526"/>
    </row>
    <row r="382" spans="1:33">
      <c r="A382" s="526"/>
      <c r="B382" s="526"/>
      <c r="C382" s="527"/>
      <c r="D382" s="527"/>
      <c r="E382" s="526"/>
      <c r="F382" s="528"/>
      <c r="G382" s="528"/>
      <c r="H382" s="528"/>
      <c r="I382" s="529"/>
      <c r="J382" s="528"/>
      <c r="K382" s="528"/>
      <c r="L382" s="528"/>
      <c r="M382" s="530"/>
      <c r="N382" s="531"/>
      <c r="O382" s="527"/>
      <c r="P382" s="527"/>
      <c r="Q382" s="527"/>
      <c r="R382" s="526"/>
      <c r="S382" s="526"/>
      <c r="T382" s="526"/>
      <c r="U382" s="526"/>
    </row>
    <row r="383" spans="1:33">
      <c r="A383" s="526"/>
      <c r="B383" s="526"/>
      <c r="C383" s="527"/>
      <c r="D383" s="527"/>
      <c r="E383" s="526"/>
      <c r="F383" s="528"/>
      <c r="G383" s="528"/>
      <c r="H383" s="528"/>
      <c r="I383" s="529"/>
      <c r="J383" s="528"/>
      <c r="K383" s="528"/>
      <c r="L383" s="528"/>
      <c r="M383" s="530"/>
      <c r="N383" s="531"/>
      <c r="O383" s="527"/>
      <c r="P383" s="527"/>
      <c r="Q383" s="527"/>
      <c r="R383" s="526"/>
      <c r="S383" s="526"/>
      <c r="T383" s="526"/>
      <c r="U383" s="526"/>
    </row>
    <row r="384" spans="1:33">
      <c r="A384" s="526"/>
      <c r="B384" s="526"/>
      <c r="C384" s="527"/>
      <c r="D384" s="527"/>
      <c r="E384" s="526"/>
      <c r="F384" s="528"/>
      <c r="G384" s="528"/>
      <c r="H384" s="528"/>
      <c r="I384" s="529"/>
      <c r="J384" s="528"/>
      <c r="K384" s="528"/>
      <c r="L384" s="528"/>
      <c r="M384" s="530"/>
      <c r="N384" s="531"/>
      <c r="O384" s="527"/>
      <c r="P384" s="527"/>
      <c r="Q384" s="527"/>
      <c r="R384" s="526"/>
      <c r="S384" s="526"/>
      <c r="T384" s="526"/>
      <c r="U384" s="526"/>
    </row>
    <row r="385" spans="1:21">
      <c r="A385" s="526"/>
      <c r="B385" s="526"/>
      <c r="C385" s="527"/>
      <c r="D385" s="527"/>
      <c r="E385" s="526"/>
      <c r="F385" s="528"/>
      <c r="G385" s="528"/>
      <c r="H385" s="528"/>
      <c r="I385" s="529"/>
      <c r="J385" s="528"/>
      <c r="K385" s="528"/>
      <c r="L385" s="528"/>
      <c r="M385" s="530"/>
      <c r="N385" s="531"/>
      <c r="O385" s="527"/>
      <c r="P385" s="527"/>
      <c r="Q385" s="527"/>
      <c r="R385" s="526"/>
      <c r="S385" s="526"/>
      <c r="T385" s="526"/>
      <c r="U385" s="526"/>
    </row>
    <row r="386" spans="1:21">
      <c r="A386" s="526"/>
      <c r="B386" s="526"/>
      <c r="C386" s="527"/>
      <c r="D386" s="527"/>
      <c r="E386" s="526"/>
      <c r="F386" s="528"/>
      <c r="G386" s="528"/>
      <c r="H386" s="528"/>
      <c r="I386" s="529"/>
      <c r="J386" s="528"/>
      <c r="K386" s="528"/>
      <c r="L386" s="528"/>
      <c r="M386" s="530"/>
      <c r="N386" s="531"/>
      <c r="O386" s="527"/>
      <c r="P386" s="527"/>
      <c r="Q386" s="527"/>
      <c r="R386" s="526"/>
      <c r="S386" s="526"/>
      <c r="T386" s="526"/>
      <c r="U386" s="526"/>
    </row>
    <row r="387" spans="1:21">
      <c r="A387" s="526"/>
      <c r="B387" s="526"/>
      <c r="C387" s="527"/>
      <c r="D387" s="527"/>
      <c r="E387" s="526"/>
      <c r="F387" s="528"/>
      <c r="G387" s="528"/>
      <c r="H387" s="528"/>
      <c r="I387" s="529"/>
      <c r="J387" s="528"/>
      <c r="K387" s="528"/>
      <c r="L387" s="528"/>
      <c r="M387" s="530"/>
      <c r="N387" s="531"/>
      <c r="O387" s="527"/>
      <c r="P387" s="527"/>
      <c r="Q387" s="527"/>
      <c r="R387" s="526"/>
      <c r="S387" s="526"/>
      <c r="T387" s="526"/>
      <c r="U387" s="526"/>
    </row>
    <row r="388" spans="1:21">
      <c r="A388" s="526"/>
      <c r="B388" s="526"/>
      <c r="C388" s="527"/>
      <c r="D388" s="527"/>
      <c r="E388" s="526"/>
      <c r="F388" s="528"/>
      <c r="G388" s="528"/>
      <c r="H388" s="528"/>
      <c r="I388" s="529"/>
      <c r="J388" s="528"/>
      <c r="K388" s="528"/>
      <c r="L388" s="528"/>
      <c r="M388" s="530"/>
      <c r="N388" s="531"/>
      <c r="O388" s="527"/>
      <c r="P388" s="527"/>
      <c r="Q388" s="527"/>
      <c r="R388" s="526"/>
      <c r="S388" s="526"/>
      <c r="T388" s="526"/>
      <c r="U388" s="526"/>
    </row>
    <row r="389" spans="1:21">
      <c r="A389" s="526"/>
      <c r="B389" s="526"/>
      <c r="C389" s="527"/>
      <c r="D389" s="527"/>
      <c r="E389" s="526"/>
      <c r="F389" s="528"/>
      <c r="G389" s="528"/>
      <c r="H389" s="528"/>
      <c r="I389" s="529"/>
      <c r="J389" s="528"/>
      <c r="K389" s="528"/>
      <c r="L389" s="528"/>
      <c r="M389" s="530"/>
      <c r="N389" s="531"/>
      <c r="O389" s="527"/>
      <c r="P389" s="527"/>
      <c r="Q389" s="527"/>
      <c r="R389" s="526"/>
      <c r="S389" s="526"/>
      <c r="T389" s="526"/>
      <c r="U389" s="526"/>
    </row>
    <row r="390" spans="1:21">
      <c r="A390" s="526"/>
      <c r="B390" s="526"/>
      <c r="C390" s="527"/>
      <c r="D390" s="527"/>
      <c r="E390" s="526"/>
      <c r="F390" s="528"/>
      <c r="G390" s="528"/>
      <c r="H390" s="528"/>
      <c r="I390" s="529"/>
      <c r="J390" s="528"/>
      <c r="K390" s="528"/>
      <c r="L390" s="528"/>
      <c r="M390" s="530"/>
      <c r="N390" s="531"/>
      <c r="O390" s="527"/>
      <c r="P390" s="527"/>
      <c r="Q390" s="527"/>
      <c r="R390" s="526"/>
      <c r="S390" s="526"/>
      <c r="T390" s="526"/>
      <c r="U390" s="526"/>
    </row>
    <row r="391" spans="1:21">
      <c r="A391" s="526"/>
      <c r="B391" s="526"/>
      <c r="C391" s="527"/>
      <c r="D391" s="527"/>
      <c r="E391" s="526"/>
      <c r="F391" s="528"/>
      <c r="G391" s="528"/>
      <c r="H391" s="528"/>
      <c r="I391" s="529"/>
      <c r="J391" s="528"/>
      <c r="K391" s="528"/>
      <c r="L391" s="528"/>
      <c r="M391" s="530"/>
      <c r="N391" s="531"/>
      <c r="O391" s="527"/>
      <c r="P391" s="527"/>
      <c r="Q391" s="527"/>
      <c r="R391" s="526"/>
      <c r="S391" s="526"/>
      <c r="T391" s="526"/>
      <c r="U391" s="526"/>
    </row>
    <row r="392" spans="1:21">
      <c r="A392" s="526"/>
      <c r="B392" s="526"/>
      <c r="C392" s="527"/>
      <c r="D392" s="527"/>
      <c r="E392" s="526"/>
      <c r="F392" s="528"/>
      <c r="G392" s="528"/>
      <c r="H392" s="528"/>
      <c r="I392" s="529"/>
      <c r="J392" s="528"/>
      <c r="K392" s="528"/>
      <c r="L392" s="528"/>
      <c r="M392" s="530"/>
      <c r="N392" s="531"/>
      <c r="O392" s="527"/>
      <c r="P392" s="527"/>
      <c r="Q392" s="527"/>
      <c r="R392" s="526"/>
      <c r="S392" s="526"/>
      <c r="T392" s="526"/>
      <c r="U392" s="526"/>
    </row>
    <row r="393" spans="1:21">
      <c r="A393" s="526"/>
      <c r="B393" s="526"/>
      <c r="C393" s="527"/>
      <c r="D393" s="527"/>
      <c r="E393" s="526"/>
      <c r="F393" s="528"/>
      <c r="G393" s="528"/>
      <c r="H393" s="528"/>
      <c r="I393" s="529"/>
      <c r="J393" s="528"/>
      <c r="K393" s="528"/>
      <c r="L393" s="528"/>
      <c r="M393" s="530"/>
      <c r="N393" s="531"/>
      <c r="O393" s="527"/>
      <c r="P393" s="527"/>
      <c r="Q393" s="527"/>
      <c r="R393" s="526"/>
      <c r="S393" s="526"/>
      <c r="T393" s="526"/>
      <c r="U393" s="526"/>
    </row>
    <row r="394" spans="1:21">
      <c r="A394" s="526"/>
      <c r="B394" s="526"/>
      <c r="C394" s="527"/>
      <c r="D394" s="527"/>
      <c r="E394" s="526"/>
      <c r="F394" s="528"/>
      <c r="G394" s="528"/>
      <c r="H394" s="528"/>
      <c r="I394" s="529"/>
      <c r="J394" s="528"/>
      <c r="K394" s="528"/>
      <c r="L394" s="528"/>
      <c r="M394" s="530"/>
      <c r="N394" s="531"/>
      <c r="O394" s="527"/>
      <c r="P394" s="527"/>
      <c r="Q394" s="527"/>
      <c r="R394" s="526"/>
      <c r="S394" s="526"/>
      <c r="T394" s="526"/>
      <c r="U394" s="526"/>
    </row>
    <row r="395" spans="1:21">
      <c r="A395" s="526"/>
      <c r="B395" s="526"/>
      <c r="C395" s="527"/>
      <c r="D395" s="527"/>
      <c r="E395" s="526"/>
      <c r="F395" s="528"/>
      <c r="G395" s="528"/>
      <c r="H395" s="528"/>
      <c r="I395" s="529"/>
      <c r="J395" s="528"/>
      <c r="K395" s="528"/>
      <c r="L395" s="528"/>
      <c r="M395" s="530"/>
      <c r="N395" s="531"/>
      <c r="O395" s="527"/>
      <c r="P395" s="527"/>
      <c r="Q395" s="527"/>
      <c r="R395" s="526"/>
      <c r="S395" s="526"/>
      <c r="T395" s="526"/>
      <c r="U395" s="526"/>
    </row>
    <row r="396" spans="1:21">
      <c r="A396" s="526"/>
      <c r="B396" s="526"/>
      <c r="C396" s="527"/>
      <c r="D396" s="527"/>
      <c r="E396" s="526"/>
      <c r="F396" s="528"/>
      <c r="G396" s="528"/>
      <c r="H396" s="528"/>
      <c r="I396" s="529"/>
      <c r="J396" s="528"/>
      <c r="K396" s="528"/>
      <c r="L396" s="528"/>
      <c r="M396" s="530"/>
      <c r="N396" s="531"/>
      <c r="O396" s="527"/>
      <c r="P396" s="527"/>
      <c r="Q396" s="527"/>
      <c r="R396" s="526"/>
      <c r="S396" s="526"/>
      <c r="T396" s="526"/>
      <c r="U396" s="526"/>
    </row>
    <row r="397" spans="1:21">
      <c r="A397" s="526"/>
      <c r="B397" s="526"/>
      <c r="C397" s="527"/>
      <c r="D397" s="527"/>
      <c r="E397" s="526"/>
      <c r="F397" s="528"/>
      <c r="G397" s="528"/>
      <c r="H397" s="528"/>
      <c r="I397" s="529"/>
      <c r="J397" s="528"/>
      <c r="K397" s="528"/>
      <c r="L397" s="528"/>
      <c r="M397" s="530"/>
      <c r="N397" s="531"/>
      <c r="O397" s="527"/>
      <c r="P397" s="527"/>
      <c r="Q397" s="527"/>
      <c r="R397" s="526"/>
      <c r="S397" s="526"/>
      <c r="T397" s="526"/>
      <c r="U397" s="526"/>
    </row>
    <row r="398" spans="1:21">
      <c r="A398" s="526"/>
      <c r="B398" s="526"/>
      <c r="C398" s="527"/>
      <c r="D398" s="527"/>
      <c r="E398" s="526"/>
      <c r="F398" s="528"/>
      <c r="G398" s="528"/>
      <c r="H398" s="528"/>
      <c r="I398" s="529"/>
      <c r="J398" s="528"/>
      <c r="K398" s="528"/>
      <c r="L398" s="528"/>
      <c r="M398" s="530"/>
      <c r="N398" s="531"/>
      <c r="O398" s="527"/>
      <c r="P398" s="527"/>
      <c r="Q398" s="527"/>
      <c r="R398" s="526"/>
      <c r="S398" s="526"/>
      <c r="T398" s="526"/>
      <c r="U398" s="526"/>
    </row>
    <row r="399" spans="1:21">
      <c r="A399" s="526"/>
      <c r="B399" s="526"/>
      <c r="C399" s="527"/>
      <c r="D399" s="527"/>
      <c r="E399" s="526"/>
      <c r="F399" s="528"/>
      <c r="G399" s="528"/>
      <c r="H399" s="528"/>
      <c r="I399" s="529"/>
      <c r="J399" s="528"/>
      <c r="K399" s="528"/>
      <c r="L399" s="528"/>
      <c r="M399" s="530"/>
      <c r="N399" s="531"/>
      <c r="O399" s="527"/>
      <c r="P399" s="527"/>
      <c r="Q399" s="527"/>
      <c r="R399" s="526"/>
      <c r="S399" s="526"/>
      <c r="T399" s="526"/>
      <c r="U399" s="526"/>
    </row>
    <row r="400" spans="1:21">
      <c r="A400" s="526"/>
      <c r="B400" s="526"/>
      <c r="C400" s="527"/>
      <c r="D400" s="527"/>
      <c r="E400" s="526"/>
      <c r="F400" s="528"/>
      <c r="G400" s="528"/>
      <c r="H400" s="528"/>
      <c r="I400" s="529"/>
      <c r="J400" s="528"/>
      <c r="K400" s="528"/>
      <c r="L400" s="528"/>
      <c r="M400" s="530"/>
      <c r="N400" s="531"/>
      <c r="O400" s="527"/>
      <c r="P400" s="527"/>
      <c r="Q400" s="527"/>
      <c r="R400" s="526"/>
      <c r="S400" s="526"/>
      <c r="T400" s="526"/>
      <c r="U400" s="526"/>
    </row>
    <row r="401" spans="1:21">
      <c r="A401" s="526"/>
      <c r="B401" s="526"/>
      <c r="C401" s="527"/>
      <c r="D401" s="527"/>
      <c r="E401" s="526"/>
      <c r="F401" s="528"/>
      <c r="G401" s="528"/>
      <c r="H401" s="528"/>
      <c r="I401" s="529"/>
      <c r="J401" s="528"/>
      <c r="K401" s="528"/>
      <c r="L401" s="528"/>
      <c r="M401" s="530"/>
      <c r="N401" s="531"/>
      <c r="O401" s="527"/>
      <c r="P401" s="527"/>
      <c r="Q401" s="527"/>
      <c r="R401" s="526"/>
      <c r="S401" s="526"/>
      <c r="T401" s="526"/>
      <c r="U401" s="526"/>
    </row>
    <row r="402" spans="1:21">
      <c r="A402" s="526"/>
      <c r="B402" s="526"/>
      <c r="C402" s="527"/>
      <c r="D402" s="527"/>
      <c r="E402" s="526"/>
      <c r="F402" s="528"/>
      <c r="G402" s="528"/>
      <c r="H402" s="528"/>
      <c r="I402" s="529"/>
      <c r="J402" s="528"/>
      <c r="K402" s="528"/>
      <c r="L402" s="528"/>
      <c r="M402" s="530"/>
      <c r="N402" s="531"/>
      <c r="O402" s="527"/>
      <c r="P402" s="527"/>
      <c r="Q402" s="527"/>
      <c r="R402" s="526"/>
      <c r="S402" s="526"/>
      <c r="T402" s="526"/>
      <c r="U402" s="526"/>
    </row>
    <row r="403" spans="1:21">
      <c r="A403" s="526"/>
      <c r="B403" s="526"/>
      <c r="C403" s="527"/>
      <c r="D403" s="527"/>
      <c r="E403" s="526"/>
      <c r="F403" s="528"/>
      <c r="G403" s="528"/>
      <c r="H403" s="528"/>
      <c r="I403" s="529"/>
      <c r="J403" s="528"/>
      <c r="K403" s="528"/>
      <c r="L403" s="528"/>
      <c r="M403" s="530"/>
      <c r="N403" s="531"/>
      <c r="O403" s="527"/>
      <c r="P403" s="527"/>
      <c r="Q403" s="527"/>
      <c r="R403" s="526"/>
      <c r="S403" s="526"/>
      <c r="T403" s="526"/>
      <c r="U403" s="526"/>
    </row>
    <row r="404" spans="1:21">
      <c r="A404" s="526"/>
      <c r="B404" s="526"/>
      <c r="C404" s="527"/>
      <c r="D404" s="527"/>
      <c r="E404" s="526"/>
      <c r="F404" s="528"/>
      <c r="G404" s="528"/>
      <c r="H404" s="528"/>
      <c r="I404" s="529"/>
      <c r="J404" s="528"/>
      <c r="K404" s="528"/>
      <c r="L404" s="528"/>
      <c r="M404" s="530"/>
      <c r="N404" s="531"/>
      <c r="O404" s="527"/>
      <c r="P404" s="527"/>
      <c r="Q404" s="527"/>
      <c r="R404" s="526"/>
      <c r="S404" s="526"/>
      <c r="T404" s="526"/>
      <c r="U404" s="526"/>
    </row>
    <row r="405" spans="1:21">
      <c r="A405" s="526"/>
      <c r="B405" s="526"/>
      <c r="C405" s="527"/>
      <c r="D405" s="527"/>
      <c r="E405" s="526"/>
      <c r="F405" s="528"/>
      <c r="G405" s="528"/>
      <c r="H405" s="528"/>
      <c r="I405" s="529"/>
      <c r="J405" s="528"/>
      <c r="K405" s="528"/>
      <c r="L405" s="528"/>
      <c r="M405" s="530"/>
      <c r="N405" s="531"/>
      <c r="O405" s="527"/>
      <c r="P405" s="527"/>
      <c r="Q405" s="527"/>
      <c r="R405" s="526"/>
      <c r="S405" s="526"/>
      <c r="T405" s="526"/>
      <c r="U405" s="526"/>
    </row>
    <row r="406" spans="1:21">
      <c r="A406" s="526"/>
      <c r="B406" s="526"/>
      <c r="C406" s="527"/>
      <c r="D406" s="527"/>
      <c r="E406" s="526"/>
      <c r="F406" s="528"/>
      <c r="G406" s="528"/>
      <c r="H406" s="528"/>
      <c r="I406" s="529"/>
      <c r="J406" s="528"/>
      <c r="K406" s="528"/>
      <c r="L406" s="528"/>
      <c r="M406" s="530"/>
      <c r="N406" s="531"/>
      <c r="O406" s="527"/>
      <c r="P406" s="527"/>
      <c r="Q406" s="527"/>
      <c r="R406" s="526"/>
      <c r="S406" s="526"/>
      <c r="T406" s="526"/>
      <c r="U406" s="526"/>
    </row>
    <row r="407" spans="1:21">
      <c r="A407" s="526"/>
      <c r="B407" s="526"/>
      <c r="C407" s="527"/>
      <c r="D407" s="527"/>
      <c r="E407" s="526"/>
      <c r="F407" s="528"/>
      <c r="G407" s="528"/>
      <c r="H407" s="528"/>
      <c r="I407" s="529"/>
      <c r="J407" s="528"/>
      <c r="K407" s="528"/>
      <c r="L407" s="528"/>
      <c r="M407" s="530"/>
      <c r="N407" s="531"/>
      <c r="O407" s="527"/>
      <c r="P407" s="527"/>
      <c r="Q407" s="527"/>
      <c r="R407" s="526"/>
      <c r="S407" s="526"/>
      <c r="T407" s="526"/>
      <c r="U407" s="526"/>
    </row>
    <row r="408" spans="1:21">
      <c r="A408" s="526"/>
      <c r="B408" s="526"/>
      <c r="C408" s="527"/>
      <c r="D408" s="527"/>
      <c r="E408" s="526"/>
      <c r="F408" s="528"/>
      <c r="G408" s="528"/>
      <c r="H408" s="528"/>
      <c r="I408" s="529"/>
      <c r="J408" s="528"/>
      <c r="K408" s="528"/>
      <c r="L408" s="528"/>
      <c r="M408" s="530"/>
      <c r="N408" s="531"/>
      <c r="O408" s="527"/>
      <c r="P408" s="527"/>
      <c r="Q408" s="527"/>
      <c r="R408" s="526"/>
      <c r="S408" s="526"/>
      <c r="T408" s="526"/>
      <c r="U408" s="526"/>
    </row>
    <row r="409" spans="1:21">
      <c r="A409" s="526"/>
      <c r="B409" s="526"/>
      <c r="C409" s="527"/>
      <c r="D409" s="527"/>
      <c r="E409" s="526"/>
      <c r="F409" s="528"/>
      <c r="G409" s="528"/>
      <c r="H409" s="528"/>
      <c r="I409" s="529"/>
      <c r="J409" s="528"/>
      <c r="K409" s="528"/>
      <c r="L409" s="528"/>
      <c r="M409" s="530"/>
      <c r="N409" s="531"/>
      <c r="O409" s="527"/>
      <c r="P409" s="527"/>
      <c r="Q409" s="527"/>
      <c r="R409" s="526"/>
      <c r="S409" s="526"/>
      <c r="T409" s="526"/>
      <c r="U409" s="526"/>
    </row>
    <row r="410" spans="1:21">
      <c r="A410" s="526"/>
      <c r="B410" s="526"/>
      <c r="C410" s="527"/>
      <c r="D410" s="527"/>
      <c r="E410" s="526"/>
      <c r="F410" s="528"/>
      <c r="G410" s="528"/>
      <c r="H410" s="528"/>
      <c r="I410" s="529"/>
      <c r="J410" s="528"/>
      <c r="K410" s="528"/>
      <c r="L410" s="528"/>
      <c r="M410" s="530"/>
      <c r="N410" s="531"/>
      <c r="O410" s="527"/>
      <c r="P410" s="527"/>
      <c r="Q410" s="527"/>
      <c r="R410" s="526"/>
      <c r="S410" s="526"/>
      <c r="T410" s="526"/>
      <c r="U410" s="526"/>
    </row>
    <row r="411" spans="1:21">
      <c r="A411" s="526"/>
      <c r="B411" s="526"/>
      <c r="C411" s="527"/>
      <c r="D411" s="527"/>
      <c r="E411" s="526"/>
      <c r="F411" s="528"/>
      <c r="G411" s="528"/>
      <c r="H411" s="528"/>
      <c r="I411" s="529"/>
      <c r="J411" s="528"/>
      <c r="K411" s="528"/>
      <c r="L411" s="528"/>
      <c r="M411" s="530"/>
      <c r="N411" s="531"/>
      <c r="O411" s="527"/>
      <c r="P411" s="527"/>
      <c r="Q411" s="527"/>
      <c r="R411" s="526"/>
      <c r="S411" s="526"/>
      <c r="T411" s="526"/>
      <c r="U411" s="526"/>
    </row>
    <row r="412" spans="1:21">
      <c r="A412" s="526"/>
      <c r="B412" s="526"/>
      <c r="C412" s="527"/>
      <c r="D412" s="527"/>
      <c r="E412" s="526"/>
      <c r="F412" s="528"/>
      <c r="G412" s="528"/>
      <c r="H412" s="528"/>
      <c r="I412" s="529"/>
      <c r="J412" s="528"/>
      <c r="K412" s="528"/>
      <c r="L412" s="528"/>
      <c r="M412" s="530"/>
      <c r="N412" s="531"/>
      <c r="O412" s="527"/>
      <c r="P412" s="527"/>
      <c r="Q412" s="527"/>
      <c r="R412" s="526"/>
      <c r="S412" s="526"/>
      <c r="T412" s="526"/>
      <c r="U412" s="526"/>
    </row>
    <row r="413" spans="1:21">
      <c r="A413" s="526"/>
      <c r="B413" s="526"/>
      <c r="C413" s="527"/>
      <c r="D413" s="527"/>
      <c r="E413" s="526"/>
      <c r="F413" s="528"/>
      <c r="G413" s="528"/>
      <c r="H413" s="528"/>
      <c r="I413" s="529"/>
      <c r="J413" s="528"/>
      <c r="K413" s="528"/>
      <c r="L413" s="528"/>
      <c r="M413" s="530"/>
      <c r="N413" s="531"/>
      <c r="O413" s="527"/>
      <c r="P413" s="527"/>
      <c r="Q413" s="527"/>
      <c r="R413" s="526"/>
      <c r="S413" s="526"/>
      <c r="T413" s="526"/>
      <c r="U413" s="526"/>
    </row>
    <row r="414" spans="1:21">
      <c r="A414" s="526"/>
      <c r="B414" s="526"/>
      <c r="C414" s="527"/>
      <c r="D414" s="527"/>
      <c r="E414" s="526"/>
      <c r="F414" s="528"/>
      <c r="G414" s="528"/>
      <c r="H414" s="528"/>
      <c r="I414" s="529"/>
      <c r="J414" s="528"/>
      <c r="K414" s="528"/>
      <c r="L414" s="528"/>
      <c r="M414" s="530"/>
      <c r="N414" s="531"/>
      <c r="O414" s="527"/>
      <c r="P414" s="527"/>
      <c r="Q414" s="527"/>
      <c r="R414" s="526"/>
      <c r="S414" s="526"/>
      <c r="T414" s="526"/>
      <c r="U414" s="526"/>
    </row>
    <row r="415" spans="1:21">
      <c r="A415" s="526"/>
      <c r="B415" s="526"/>
      <c r="C415" s="527"/>
      <c r="D415" s="527"/>
      <c r="E415" s="526"/>
      <c r="F415" s="528"/>
      <c r="G415" s="528"/>
      <c r="H415" s="528"/>
      <c r="I415" s="529"/>
      <c r="J415" s="528"/>
      <c r="K415" s="528"/>
      <c r="L415" s="528"/>
      <c r="M415" s="530"/>
      <c r="N415" s="531"/>
      <c r="O415" s="527"/>
      <c r="P415" s="527"/>
      <c r="Q415" s="527"/>
      <c r="R415" s="526"/>
      <c r="S415" s="526"/>
      <c r="T415" s="526"/>
      <c r="U415" s="526"/>
    </row>
    <row r="416" spans="1:21">
      <c r="A416" s="526"/>
      <c r="B416" s="526"/>
      <c r="C416" s="527"/>
      <c r="D416" s="527"/>
      <c r="E416" s="526"/>
      <c r="F416" s="528"/>
      <c r="G416" s="528"/>
      <c r="H416" s="528"/>
      <c r="I416" s="529"/>
      <c r="J416" s="528"/>
      <c r="K416" s="528"/>
      <c r="L416" s="528"/>
      <c r="M416" s="530"/>
      <c r="N416" s="531"/>
      <c r="O416" s="527"/>
      <c r="P416" s="527"/>
      <c r="Q416" s="527"/>
      <c r="R416" s="526"/>
      <c r="S416" s="526"/>
      <c r="T416" s="526"/>
      <c r="U416" s="526"/>
    </row>
    <row r="417" spans="1:21">
      <c r="A417" s="526"/>
      <c r="B417" s="526"/>
      <c r="C417" s="527"/>
      <c r="D417" s="527"/>
      <c r="E417" s="526"/>
      <c r="F417" s="528"/>
      <c r="G417" s="528"/>
      <c r="H417" s="528"/>
      <c r="I417" s="529"/>
      <c r="J417" s="528"/>
      <c r="K417" s="528"/>
      <c r="L417" s="528"/>
      <c r="M417" s="530"/>
      <c r="N417" s="531"/>
      <c r="O417" s="527"/>
      <c r="P417" s="527"/>
      <c r="Q417" s="527"/>
      <c r="R417" s="526"/>
      <c r="S417" s="526"/>
      <c r="T417" s="526"/>
      <c r="U417" s="526"/>
    </row>
    <row r="418" spans="1:21">
      <c r="A418" s="526"/>
      <c r="B418" s="526"/>
      <c r="C418" s="527"/>
      <c r="D418" s="527"/>
      <c r="E418" s="526"/>
      <c r="F418" s="528"/>
      <c r="G418" s="528"/>
      <c r="H418" s="528"/>
      <c r="I418" s="529"/>
      <c r="J418" s="528"/>
      <c r="K418" s="528"/>
      <c r="L418" s="528"/>
      <c r="M418" s="530"/>
      <c r="N418" s="531"/>
      <c r="O418" s="527"/>
      <c r="P418" s="527"/>
      <c r="Q418" s="527"/>
      <c r="R418" s="526"/>
      <c r="S418" s="526"/>
      <c r="T418" s="526"/>
      <c r="U418" s="526"/>
    </row>
    <row r="419" spans="1:21">
      <c r="A419" s="526"/>
      <c r="B419" s="526"/>
      <c r="C419" s="527"/>
      <c r="D419" s="527"/>
      <c r="E419" s="526"/>
      <c r="F419" s="528"/>
      <c r="G419" s="528"/>
      <c r="H419" s="528"/>
      <c r="I419" s="529"/>
      <c r="J419" s="528"/>
      <c r="K419" s="528"/>
      <c r="L419" s="528"/>
      <c r="M419" s="530"/>
      <c r="N419" s="531"/>
      <c r="O419" s="527"/>
      <c r="P419" s="527"/>
      <c r="Q419" s="527"/>
      <c r="R419" s="526"/>
      <c r="S419" s="526"/>
      <c r="T419" s="526"/>
      <c r="U419" s="526"/>
    </row>
    <row r="420" spans="1:21">
      <c r="A420" s="526"/>
      <c r="B420" s="526"/>
      <c r="C420" s="527"/>
      <c r="D420" s="527"/>
      <c r="E420" s="526"/>
      <c r="F420" s="528"/>
      <c r="G420" s="528"/>
      <c r="H420" s="528"/>
      <c r="I420" s="529"/>
      <c r="J420" s="528"/>
      <c r="K420" s="528"/>
      <c r="L420" s="528"/>
      <c r="M420" s="530"/>
      <c r="N420" s="531"/>
      <c r="O420" s="527"/>
      <c r="P420" s="527"/>
      <c r="Q420" s="527"/>
      <c r="R420" s="526"/>
      <c r="S420" s="526"/>
      <c r="T420" s="526"/>
      <c r="U420" s="526"/>
    </row>
    <row r="421" spans="1:21">
      <c r="A421" s="526"/>
      <c r="B421" s="526"/>
      <c r="C421" s="527"/>
      <c r="D421" s="527"/>
      <c r="E421" s="526"/>
      <c r="F421" s="528"/>
      <c r="G421" s="528"/>
      <c r="H421" s="528"/>
      <c r="I421" s="529"/>
      <c r="J421" s="528"/>
      <c r="K421" s="528"/>
      <c r="L421" s="528"/>
      <c r="M421" s="530"/>
      <c r="N421" s="531"/>
      <c r="O421" s="527"/>
      <c r="P421" s="527"/>
      <c r="Q421" s="527"/>
      <c r="R421" s="526"/>
      <c r="S421" s="526"/>
      <c r="T421" s="526"/>
      <c r="U421" s="526"/>
    </row>
    <row r="422" spans="1:21">
      <c r="A422" s="526"/>
      <c r="B422" s="526"/>
      <c r="C422" s="527"/>
      <c r="D422" s="527"/>
      <c r="E422" s="526"/>
      <c r="F422" s="528"/>
      <c r="G422" s="528"/>
      <c r="H422" s="528"/>
      <c r="I422" s="529"/>
      <c r="J422" s="528"/>
      <c r="K422" s="528"/>
      <c r="L422" s="528"/>
      <c r="M422" s="530"/>
      <c r="N422" s="531"/>
      <c r="O422" s="527"/>
      <c r="P422" s="527"/>
      <c r="Q422" s="527"/>
      <c r="R422" s="526"/>
      <c r="S422" s="526"/>
      <c r="T422" s="526"/>
      <c r="U422" s="526"/>
    </row>
    <row r="423" spans="1:21">
      <c r="A423" s="526"/>
      <c r="B423" s="526"/>
      <c r="C423" s="527"/>
      <c r="D423" s="527"/>
      <c r="E423" s="526"/>
      <c r="F423" s="528"/>
      <c r="G423" s="528"/>
      <c r="H423" s="528"/>
      <c r="I423" s="529"/>
      <c r="J423" s="528"/>
      <c r="K423" s="528"/>
      <c r="L423" s="528"/>
      <c r="M423" s="530"/>
      <c r="N423" s="531"/>
      <c r="O423" s="527"/>
      <c r="P423" s="527"/>
      <c r="Q423" s="527"/>
      <c r="R423" s="526"/>
      <c r="S423" s="526"/>
      <c r="T423" s="526"/>
      <c r="U423" s="526"/>
    </row>
    <row r="424" spans="1:21">
      <c r="A424" s="526"/>
      <c r="B424" s="526"/>
      <c r="C424" s="527"/>
      <c r="D424" s="527"/>
      <c r="E424" s="526"/>
      <c r="F424" s="528"/>
      <c r="G424" s="528"/>
      <c r="H424" s="528"/>
      <c r="I424" s="529"/>
      <c r="J424" s="528"/>
      <c r="K424" s="528"/>
      <c r="L424" s="528"/>
      <c r="M424" s="530"/>
      <c r="N424" s="531"/>
      <c r="O424" s="527"/>
      <c r="P424" s="527"/>
      <c r="Q424" s="527"/>
      <c r="R424" s="526"/>
      <c r="S424" s="526"/>
      <c r="T424" s="526"/>
      <c r="U424" s="526"/>
    </row>
    <row r="425" spans="1:21">
      <c r="A425" s="526"/>
      <c r="B425" s="526"/>
      <c r="C425" s="527"/>
      <c r="D425" s="527"/>
      <c r="E425" s="526"/>
      <c r="F425" s="528"/>
      <c r="G425" s="528"/>
      <c r="H425" s="528"/>
      <c r="I425" s="529"/>
      <c r="J425" s="528"/>
      <c r="K425" s="528"/>
      <c r="L425" s="528"/>
      <c r="M425" s="530"/>
      <c r="N425" s="531"/>
      <c r="O425" s="527"/>
      <c r="P425" s="527"/>
      <c r="Q425" s="527"/>
      <c r="R425" s="526"/>
      <c r="S425" s="526"/>
      <c r="T425" s="526"/>
      <c r="U425" s="526"/>
    </row>
    <row r="426" spans="1:21">
      <c r="A426" s="526"/>
      <c r="B426" s="526"/>
      <c r="C426" s="527"/>
      <c r="D426" s="527"/>
      <c r="E426" s="526"/>
      <c r="F426" s="528"/>
      <c r="G426" s="528"/>
      <c r="H426" s="528"/>
      <c r="I426" s="529"/>
      <c r="J426" s="528"/>
      <c r="K426" s="528"/>
      <c r="L426" s="528"/>
      <c r="M426" s="530"/>
      <c r="N426" s="531"/>
      <c r="O426" s="527"/>
      <c r="P426" s="527"/>
      <c r="Q426" s="527"/>
      <c r="R426" s="526"/>
      <c r="S426" s="526"/>
      <c r="T426" s="526"/>
      <c r="U426" s="526"/>
    </row>
    <row r="427" spans="1:21">
      <c r="A427" s="526"/>
      <c r="B427" s="526"/>
      <c r="C427" s="527"/>
      <c r="D427" s="527"/>
      <c r="E427" s="526"/>
      <c r="F427" s="528"/>
      <c r="G427" s="528"/>
      <c r="H427" s="528"/>
      <c r="I427" s="529"/>
      <c r="J427" s="528"/>
      <c r="K427" s="528"/>
      <c r="L427" s="528"/>
      <c r="M427" s="530"/>
      <c r="N427" s="531"/>
      <c r="O427" s="527"/>
      <c r="P427" s="527"/>
      <c r="Q427" s="527"/>
      <c r="R427" s="526"/>
      <c r="S427" s="526"/>
      <c r="T427" s="526"/>
      <c r="U427" s="526"/>
    </row>
    <row r="428" spans="1:21">
      <c r="A428" s="526"/>
      <c r="B428" s="526"/>
      <c r="C428" s="527"/>
      <c r="D428" s="527"/>
      <c r="E428" s="526"/>
      <c r="F428" s="528"/>
      <c r="G428" s="528"/>
      <c r="H428" s="528"/>
      <c r="I428" s="529"/>
      <c r="J428" s="528"/>
      <c r="K428" s="528"/>
      <c r="L428" s="528"/>
      <c r="M428" s="530"/>
      <c r="N428" s="531"/>
      <c r="O428" s="527"/>
      <c r="P428" s="527"/>
      <c r="Q428" s="527"/>
      <c r="R428" s="526"/>
      <c r="S428" s="526"/>
      <c r="T428" s="526"/>
      <c r="U428" s="526"/>
    </row>
    <row r="429" spans="1:21">
      <c r="A429" s="526"/>
      <c r="B429" s="526"/>
      <c r="C429" s="527"/>
      <c r="D429" s="527"/>
      <c r="E429" s="526"/>
      <c r="F429" s="528"/>
      <c r="G429" s="528"/>
      <c r="H429" s="528"/>
      <c r="I429" s="529"/>
      <c r="J429" s="528"/>
      <c r="K429" s="528"/>
      <c r="L429" s="528"/>
      <c r="M429" s="530"/>
      <c r="N429" s="531"/>
      <c r="O429" s="527"/>
      <c r="P429" s="527"/>
      <c r="Q429" s="527"/>
      <c r="R429" s="526"/>
      <c r="S429" s="526"/>
      <c r="T429" s="526"/>
      <c r="U429" s="526"/>
    </row>
    <row r="430" spans="1:21">
      <c r="A430" s="526"/>
      <c r="B430" s="526"/>
      <c r="C430" s="527"/>
      <c r="D430" s="527"/>
      <c r="E430" s="526"/>
      <c r="F430" s="528"/>
      <c r="G430" s="528"/>
      <c r="H430" s="528"/>
      <c r="I430" s="529"/>
      <c r="J430" s="528"/>
      <c r="K430" s="528"/>
      <c r="L430" s="528"/>
      <c r="M430" s="530"/>
      <c r="N430" s="531"/>
      <c r="O430" s="527"/>
      <c r="P430" s="527"/>
      <c r="Q430" s="527"/>
      <c r="R430" s="526"/>
      <c r="S430" s="526"/>
      <c r="T430" s="526"/>
      <c r="U430" s="526"/>
    </row>
    <row r="431" spans="1:21">
      <c r="A431" s="526"/>
      <c r="B431" s="526"/>
      <c r="C431" s="527"/>
      <c r="D431" s="527"/>
      <c r="E431" s="526"/>
      <c r="F431" s="528"/>
      <c r="G431" s="528"/>
      <c r="H431" s="528"/>
      <c r="I431" s="529"/>
      <c r="J431" s="528"/>
      <c r="K431" s="528"/>
      <c r="L431" s="528"/>
      <c r="M431" s="530"/>
      <c r="N431" s="531"/>
      <c r="O431" s="527"/>
      <c r="P431" s="527"/>
      <c r="Q431" s="527"/>
      <c r="R431" s="526"/>
      <c r="S431" s="526"/>
      <c r="T431" s="526"/>
      <c r="U431" s="526"/>
    </row>
    <row r="432" spans="1:21">
      <c r="A432" s="526"/>
      <c r="B432" s="526"/>
      <c r="C432" s="527"/>
      <c r="D432" s="527"/>
      <c r="E432" s="526"/>
      <c r="F432" s="528"/>
      <c r="G432" s="528"/>
      <c r="H432" s="528"/>
      <c r="I432" s="529"/>
      <c r="J432" s="528"/>
      <c r="K432" s="528"/>
      <c r="L432" s="528"/>
      <c r="M432" s="530"/>
      <c r="N432" s="531"/>
      <c r="O432" s="527"/>
      <c r="P432" s="527"/>
      <c r="Q432" s="527"/>
      <c r="R432" s="526"/>
      <c r="S432" s="526"/>
      <c r="T432" s="526"/>
      <c r="U432" s="526"/>
    </row>
    <row r="433" spans="1:21">
      <c r="A433" s="526"/>
      <c r="B433" s="526"/>
      <c r="C433" s="527"/>
      <c r="D433" s="527"/>
      <c r="E433" s="526"/>
      <c r="F433" s="528"/>
      <c r="G433" s="528"/>
      <c r="H433" s="528"/>
      <c r="I433" s="529"/>
      <c r="J433" s="528"/>
      <c r="K433" s="528"/>
      <c r="L433" s="528"/>
      <c r="M433" s="530"/>
      <c r="N433" s="531"/>
      <c r="O433" s="527"/>
      <c r="P433" s="527"/>
      <c r="Q433" s="527"/>
      <c r="R433" s="526"/>
      <c r="S433" s="526"/>
      <c r="T433" s="526"/>
      <c r="U433" s="526"/>
    </row>
    <row r="434" spans="1:21">
      <c r="A434" s="526"/>
      <c r="B434" s="526"/>
      <c r="C434" s="527"/>
      <c r="D434" s="527"/>
      <c r="E434" s="526"/>
      <c r="F434" s="528"/>
      <c r="G434" s="528"/>
      <c r="H434" s="528"/>
      <c r="I434" s="529"/>
      <c r="J434" s="528"/>
      <c r="K434" s="528"/>
      <c r="L434" s="528"/>
      <c r="M434" s="530"/>
      <c r="N434" s="531"/>
      <c r="O434" s="527"/>
      <c r="P434" s="527"/>
      <c r="Q434" s="527"/>
      <c r="R434" s="526"/>
      <c r="S434" s="526"/>
      <c r="T434" s="526"/>
      <c r="U434" s="526"/>
    </row>
    <row r="435" spans="1:21">
      <c r="A435" s="526"/>
      <c r="B435" s="526"/>
      <c r="C435" s="527"/>
      <c r="D435" s="527"/>
      <c r="E435" s="526"/>
      <c r="F435" s="528"/>
      <c r="G435" s="528"/>
      <c r="H435" s="528"/>
      <c r="I435" s="529"/>
      <c r="J435" s="528"/>
      <c r="K435" s="528"/>
      <c r="L435" s="528"/>
      <c r="M435" s="530"/>
      <c r="N435" s="531"/>
      <c r="O435" s="527"/>
      <c r="P435" s="527"/>
      <c r="Q435" s="527"/>
      <c r="R435" s="526"/>
      <c r="S435" s="526"/>
      <c r="T435" s="526"/>
      <c r="U435" s="526"/>
    </row>
    <row r="436" spans="1:21">
      <c r="A436" s="526"/>
      <c r="B436" s="526"/>
      <c r="C436" s="527"/>
      <c r="D436" s="527"/>
      <c r="E436" s="526"/>
      <c r="F436" s="528"/>
      <c r="G436" s="528"/>
      <c r="H436" s="528"/>
      <c r="I436" s="529"/>
      <c r="J436" s="528"/>
      <c r="K436" s="528"/>
      <c r="L436" s="528"/>
      <c r="M436" s="530"/>
      <c r="N436" s="531"/>
      <c r="O436" s="527"/>
      <c r="P436" s="527"/>
      <c r="Q436" s="527"/>
      <c r="R436" s="526"/>
      <c r="S436" s="526"/>
      <c r="T436" s="526"/>
      <c r="U436" s="526"/>
    </row>
    <row r="437" spans="1:21">
      <c r="A437" s="526"/>
      <c r="B437" s="526"/>
      <c r="C437" s="527"/>
      <c r="D437" s="527"/>
      <c r="E437" s="526"/>
      <c r="F437" s="528"/>
      <c r="G437" s="528"/>
      <c r="H437" s="528"/>
      <c r="I437" s="529"/>
      <c r="J437" s="528"/>
      <c r="K437" s="528"/>
      <c r="L437" s="528"/>
      <c r="M437" s="530"/>
      <c r="N437" s="531"/>
      <c r="O437" s="527"/>
      <c r="P437" s="527"/>
      <c r="Q437" s="527"/>
      <c r="R437" s="526"/>
      <c r="S437" s="526"/>
      <c r="T437" s="526"/>
      <c r="U437" s="526"/>
    </row>
    <row r="438" spans="1:21">
      <c r="A438" s="526"/>
      <c r="B438" s="526"/>
      <c r="C438" s="527"/>
      <c r="D438" s="527"/>
      <c r="E438" s="526"/>
      <c r="F438" s="528"/>
      <c r="G438" s="528"/>
      <c r="H438" s="528"/>
      <c r="I438" s="529"/>
      <c r="J438" s="528"/>
      <c r="K438" s="528"/>
      <c r="L438" s="528"/>
      <c r="M438" s="530"/>
      <c r="N438" s="531"/>
      <c r="O438" s="527"/>
      <c r="P438" s="527"/>
      <c r="Q438" s="527"/>
      <c r="R438" s="526"/>
      <c r="S438" s="526"/>
      <c r="T438" s="526"/>
      <c r="U438" s="526"/>
    </row>
    <row r="439" spans="1:21">
      <c r="A439" s="526"/>
      <c r="B439" s="526"/>
      <c r="C439" s="527"/>
      <c r="D439" s="527"/>
      <c r="E439" s="526"/>
      <c r="F439" s="528"/>
      <c r="G439" s="528"/>
      <c r="H439" s="528"/>
      <c r="I439" s="529"/>
      <c r="J439" s="528"/>
      <c r="K439" s="528"/>
      <c r="L439" s="528"/>
      <c r="M439" s="530"/>
      <c r="N439" s="531"/>
      <c r="O439" s="527"/>
      <c r="P439" s="527"/>
      <c r="Q439" s="527"/>
      <c r="R439" s="526"/>
      <c r="S439" s="526"/>
      <c r="T439" s="526"/>
      <c r="U439" s="526"/>
    </row>
    <row r="440" spans="1:21">
      <c r="A440" s="526"/>
      <c r="B440" s="526"/>
      <c r="C440" s="527"/>
      <c r="D440" s="527"/>
      <c r="E440" s="526"/>
      <c r="F440" s="528"/>
      <c r="G440" s="528"/>
      <c r="H440" s="528"/>
      <c r="I440" s="529"/>
      <c r="J440" s="528"/>
      <c r="K440" s="528"/>
      <c r="L440" s="528"/>
      <c r="M440" s="530"/>
      <c r="N440" s="531"/>
      <c r="O440" s="527"/>
      <c r="P440" s="527"/>
      <c r="Q440" s="527"/>
      <c r="R440" s="526"/>
      <c r="S440" s="526"/>
      <c r="T440" s="526"/>
      <c r="U440" s="526"/>
    </row>
    <row r="441" spans="1:21">
      <c r="A441" s="526"/>
      <c r="B441" s="526"/>
      <c r="C441" s="527"/>
      <c r="D441" s="527"/>
      <c r="E441" s="526"/>
      <c r="F441" s="528"/>
      <c r="G441" s="528"/>
      <c r="H441" s="528"/>
      <c r="I441" s="529"/>
      <c r="J441" s="528"/>
      <c r="K441" s="528"/>
      <c r="L441" s="528"/>
      <c r="M441" s="530"/>
      <c r="N441" s="531"/>
      <c r="O441" s="527"/>
      <c r="P441" s="527"/>
      <c r="Q441" s="527"/>
      <c r="R441" s="526"/>
      <c r="S441" s="526"/>
      <c r="T441" s="526"/>
      <c r="U441" s="526"/>
    </row>
    <row r="442" spans="1:21">
      <c r="A442" s="526"/>
      <c r="B442" s="526"/>
      <c r="C442" s="527"/>
      <c r="D442" s="527"/>
      <c r="E442" s="526"/>
      <c r="F442" s="528"/>
      <c r="G442" s="528"/>
      <c r="H442" s="528"/>
      <c r="I442" s="529"/>
      <c r="J442" s="528"/>
      <c r="K442" s="528"/>
      <c r="L442" s="528"/>
      <c r="M442" s="530"/>
      <c r="N442" s="531"/>
      <c r="O442" s="527"/>
      <c r="P442" s="527"/>
      <c r="Q442" s="527"/>
      <c r="R442" s="526"/>
      <c r="S442" s="526"/>
      <c r="T442" s="526"/>
      <c r="U442" s="526"/>
    </row>
    <row r="443" spans="1:21">
      <c r="A443" s="526"/>
      <c r="B443" s="526"/>
      <c r="C443" s="527"/>
      <c r="D443" s="527"/>
      <c r="E443" s="526"/>
      <c r="F443" s="528"/>
      <c r="G443" s="528"/>
      <c r="H443" s="528"/>
      <c r="I443" s="529"/>
      <c r="J443" s="528"/>
      <c r="K443" s="528"/>
      <c r="L443" s="528"/>
      <c r="M443" s="530"/>
      <c r="N443" s="531"/>
      <c r="O443" s="527"/>
      <c r="P443" s="527"/>
      <c r="Q443" s="527"/>
      <c r="R443" s="526"/>
      <c r="S443" s="526"/>
      <c r="T443" s="526"/>
      <c r="U443" s="526"/>
    </row>
    <row r="444" spans="1:21">
      <c r="A444" s="526"/>
      <c r="B444" s="526"/>
      <c r="C444" s="527"/>
      <c r="D444" s="527"/>
      <c r="E444" s="526"/>
      <c r="F444" s="528"/>
      <c r="G444" s="528"/>
      <c r="H444" s="528"/>
      <c r="I444" s="529"/>
      <c r="J444" s="528"/>
      <c r="K444" s="528"/>
      <c r="L444" s="528"/>
      <c r="M444" s="530"/>
      <c r="N444" s="531"/>
      <c r="O444" s="527"/>
      <c r="P444" s="527"/>
      <c r="Q444" s="527"/>
      <c r="R444" s="526"/>
      <c r="S444" s="526"/>
      <c r="T444" s="526"/>
      <c r="U444" s="526"/>
    </row>
    <row r="445" spans="1:21">
      <c r="A445" s="526"/>
      <c r="B445" s="526"/>
      <c r="C445" s="527"/>
      <c r="D445" s="527"/>
      <c r="E445" s="526"/>
      <c r="F445" s="528"/>
      <c r="G445" s="528"/>
      <c r="H445" s="528"/>
      <c r="I445" s="529"/>
      <c r="J445" s="528"/>
      <c r="K445" s="528"/>
      <c r="L445" s="528"/>
      <c r="M445" s="530"/>
      <c r="N445" s="531"/>
      <c r="O445" s="527"/>
      <c r="P445" s="527"/>
      <c r="Q445" s="527"/>
      <c r="R445" s="526"/>
      <c r="S445" s="526"/>
      <c r="T445" s="526"/>
      <c r="U445" s="526"/>
    </row>
    <row r="446" spans="1:21">
      <c r="A446" s="526"/>
      <c r="B446" s="526"/>
      <c r="C446" s="527"/>
      <c r="D446" s="527"/>
      <c r="E446" s="526"/>
      <c r="F446" s="528"/>
      <c r="G446" s="528"/>
      <c r="H446" s="528"/>
      <c r="I446" s="529"/>
      <c r="J446" s="528"/>
      <c r="K446" s="528"/>
      <c r="L446" s="528"/>
      <c r="M446" s="530"/>
      <c r="N446" s="531"/>
      <c r="O446" s="527"/>
      <c r="P446" s="527"/>
      <c r="Q446" s="527"/>
      <c r="R446" s="526"/>
      <c r="S446" s="526"/>
      <c r="T446" s="526"/>
      <c r="U446" s="526"/>
    </row>
    <row r="447" spans="1:21">
      <c r="A447" s="526"/>
      <c r="B447" s="526"/>
      <c r="C447" s="527"/>
      <c r="D447" s="527"/>
      <c r="E447" s="526"/>
      <c r="F447" s="528"/>
      <c r="G447" s="528"/>
      <c r="H447" s="528"/>
      <c r="I447" s="529"/>
      <c r="J447" s="528"/>
      <c r="K447" s="528"/>
      <c r="L447" s="528"/>
      <c r="M447" s="530"/>
      <c r="N447" s="531"/>
      <c r="O447" s="527"/>
      <c r="P447" s="527"/>
      <c r="Q447" s="527"/>
      <c r="R447" s="526"/>
      <c r="S447" s="526"/>
      <c r="T447" s="526"/>
      <c r="U447" s="526"/>
    </row>
    <row r="448" spans="1:21">
      <c r="A448" s="526"/>
      <c r="B448" s="526"/>
      <c r="C448" s="527"/>
      <c r="D448" s="527"/>
      <c r="E448" s="526"/>
      <c r="F448" s="528"/>
      <c r="G448" s="528"/>
      <c r="H448" s="528"/>
      <c r="I448" s="529"/>
      <c r="J448" s="528"/>
      <c r="K448" s="528"/>
      <c r="L448" s="528"/>
      <c r="M448" s="530"/>
      <c r="N448" s="531"/>
      <c r="O448" s="527"/>
      <c r="P448" s="527"/>
      <c r="Q448" s="527"/>
      <c r="R448" s="526"/>
      <c r="S448" s="526"/>
      <c r="T448" s="526"/>
      <c r="U448" s="526"/>
    </row>
    <row r="449" spans="1:21">
      <c r="A449" s="526"/>
      <c r="B449" s="526"/>
      <c r="C449" s="527"/>
      <c r="D449" s="527"/>
      <c r="E449" s="526"/>
      <c r="F449" s="528"/>
      <c r="G449" s="528"/>
      <c r="H449" s="528"/>
      <c r="I449" s="529"/>
      <c r="J449" s="528"/>
      <c r="K449" s="528"/>
      <c r="L449" s="528"/>
      <c r="M449" s="530"/>
      <c r="N449" s="531"/>
      <c r="O449" s="527"/>
      <c r="P449" s="527"/>
      <c r="Q449" s="527"/>
      <c r="R449" s="526"/>
      <c r="S449" s="526"/>
      <c r="T449" s="526"/>
      <c r="U449" s="526"/>
    </row>
    <row r="450" spans="1:21">
      <c r="A450" s="526"/>
      <c r="B450" s="526"/>
      <c r="C450" s="527"/>
      <c r="D450" s="527"/>
      <c r="E450" s="526"/>
      <c r="F450" s="528"/>
      <c r="G450" s="528"/>
      <c r="H450" s="528"/>
      <c r="I450" s="529"/>
      <c r="J450" s="528"/>
      <c r="K450" s="528"/>
      <c r="L450" s="528"/>
      <c r="M450" s="530"/>
      <c r="N450" s="531"/>
      <c r="O450" s="527"/>
      <c r="P450" s="527"/>
      <c r="Q450" s="527"/>
      <c r="R450" s="526"/>
      <c r="S450" s="526"/>
      <c r="T450" s="526"/>
      <c r="U450" s="526"/>
    </row>
    <row r="451" spans="1:21">
      <c r="A451" s="526"/>
      <c r="B451" s="526"/>
      <c r="C451" s="527"/>
      <c r="D451" s="527"/>
      <c r="E451" s="526"/>
      <c r="F451" s="528"/>
      <c r="G451" s="528"/>
      <c r="H451" s="528"/>
      <c r="I451" s="529"/>
      <c r="J451" s="528"/>
      <c r="K451" s="528"/>
      <c r="L451" s="528"/>
      <c r="M451" s="530"/>
      <c r="N451" s="531"/>
      <c r="O451" s="527"/>
      <c r="P451" s="527"/>
      <c r="Q451" s="527"/>
      <c r="R451" s="526"/>
      <c r="S451" s="526"/>
      <c r="T451" s="526"/>
      <c r="U451" s="526"/>
    </row>
    <row r="452" spans="1:21">
      <c r="A452" s="526"/>
      <c r="B452" s="526"/>
      <c r="C452" s="527"/>
      <c r="D452" s="527"/>
      <c r="E452" s="526"/>
      <c r="F452" s="528"/>
      <c r="G452" s="528"/>
      <c r="H452" s="528"/>
      <c r="I452" s="529"/>
      <c r="J452" s="528"/>
      <c r="K452" s="528"/>
      <c r="L452" s="528"/>
      <c r="M452" s="530"/>
      <c r="N452" s="531"/>
      <c r="O452" s="527"/>
      <c r="P452" s="527"/>
      <c r="Q452" s="527"/>
      <c r="R452" s="526"/>
      <c r="S452" s="526"/>
      <c r="T452" s="526"/>
      <c r="U452" s="526"/>
    </row>
    <row r="453" spans="1:21">
      <c r="A453" s="526"/>
      <c r="B453" s="526"/>
      <c r="C453" s="527"/>
      <c r="D453" s="527"/>
      <c r="E453" s="526"/>
      <c r="F453" s="528"/>
      <c r="G453" s="528"/>
      <c r="H453" s="528"/>
      <c r="I453" s="529"/>
      <c r="J453" s="528"/>
      <c r="K453" s="528"/>
      <c r="L453" s="528"/>
      <c r="M453" s="530"/>
      <c r="N453" s="531"/>
      <c r="O453" s="527"/>
      <c r="P453" s="527"/>
      <c r="Q453" s="527"/>
      <c r="R453" s="526"/>
      <c r="S453" s="526"/>
      <c r="T453" s="526"/>
      <c r="U453" s="526"/>
    </row>
    <row r="454" spans="1:21">
      <c r="A454" s="526"/>
      <c r="B454" s="526"/>
      <c r="C454" s="527"/>
      <c r="D454" s="527"/>
      <c r="E454" s="526"/>
      <c r="F454" s="528"/>
      <c r="G454" s="528"/>
      <c r="H454" s="528"/>
      <c r="I454" s="529"/>
      <c r="J454" s="528"/>
      <c r="K454" s="528"/>
      <c r="L454" s="528"/>
      <c r="M454" s="530"/>
      <c r="N454" s="531"/>
      <c r="O454" s="527"/>
      <c r="P454" s="527"/>
      <c r="Q454" s="527"/>
      <c r="R454" s="526"/>
      <c r="S454" s="526"/>
      <c r="T454" s="526"/>
      <c r="U454" s="526"/>
    </row>
    <row r="455" spans="1:21">
      <c r="A455" s="526"/>
      <c r="B455" s="526"/>
      <c r="C455" s="527"/>
      <c r="D455" s="527"/>
      <c r="E455" s="526"/>
      <c r="F455" s="528"/>
      <c r="G455" s="528"/>
      <c r="H455" s="528"/>
      <c r="I455" s="529"/>
      <c r="J455" s="528"/>
      <c r="K455" s="528"/>
      <c r="L455" s="528"/>
      <c r="M455" s="530"/>
      <c r="N455" s="531"/>
      <c r="O455" s="527"/>
      <c r="P455" s="527"/>
      <c r="Q455" s="527"/>
      <c r="R455" s="526"/>
      <c r="S455" s="526"/>
      <c r="T455" s="526"/>
      <c r="U455" s="526"/>
    </row>
    <row r="456" spans="1:21">
      <c r="A456" s="526"/>
      <c r="B456" s="526"/>
      <c r="C456" s="527"/>
      <c r="D456" s="527"/>
      <c r="E456" s="526"/>
      <c r="F456" s="528"/>
      <c r="G456" s="528"/>
      <c r="H456" s="528"/>
      <c r="I456" s="529"/>
      <c r="J456" s="528"/>
      <c r="K456" s="528"/>
      <c r="L456" s="528"/>
      <c r="M456" s="530"/>
      <c r="N456" s="531"/>
      <c r="O456" s="527"/>
      <c r="P456" s="527"/>
      <c r="Q456" s="527"/>
      <c r="R456" s="526"/>
      <c r="S456" s="526"/>
      <c r="T456" s="526"/>
      <c r="U456" s="526"/>
    </row>
    <row r="457" spans="1:21">
      <c r="A457" s="526"/>
      <c r="B457" s="526"/>
      <c r="C457" s="527"/>
      <c r="D457" s="527"/>
      <c r="E457" s="526"/>
      <c r="F457" s="528"/>
      <c r="G457" s="528"/>
      <c r="H457" s="528"/>
      <c r="I457" s="529"/>
      <c r="J457" s="528"/>
      <c r="K457" s="528"/>
      <c r="L457" s="528"/>
      <c r="M457" s="530"/>
      <c r="N457" s="531"/>
      <c r="O457" s="527"/>
      <c r="P457" s="527"/>
      <c r="Q457" s="527"/>
      <c r="R457" s="526"/>
      <c r="S457" s="526"/>
      <c r="T457" s="526"/>
      <c r="U457" s="526"/>
    </row>
    <row r="458" spans="1:21">
      <c r="A458" s="526"/>
      <c r="B458" s="526"/>
      <c r="C458" s="527"/>
      <c r="D458" s="527"/>
      <c r="E458" s="526"/>
      <c r="F458" s="528"/>
      <c r="G458" s="528"/>
      <c r="H458" s="528"/>
      <c r="I458" s="529"/>
      <c r="J458" s="528"/>
      <c r="K458" s="528"/>
      <c r="L458" s="528"/>
      <c r="M458" s="530"/>
      <c r="N458" s="531"/>
      <c r="O458" s="527"/>
      <c r="P458" s="527"/>
      <c r="Q458" s="527"/>
      <c r="R458" s="526"/>
      <c r="S458" s="526"/>
      <c r="T458" s="526"/>
      <c r="U458" s="526"/>
    </row>
    <row r="459" spans="1:21">
      <c r="A459" s="526"/>
      <c r="B459" s="526"/>
      <c r="C459" s="527"/>
      <c r="D459" s="527"/>
      <c r="E459" s="526"/>
      <c r="F459" s="528"/>
      <c r="G459" s="528"/>
      <c r="H459" s="528"/>
      <c r="I459" s="529"/>
      <c r="J459" s="528"/>
      <c r="K459" s="528"/>
      <c r="L459" s="528"/>
      <c r="M459" s="530"/>
      <c r="N459" s="531"/>
      <c r="O459" s="527"/>
      <c r="P459" s="527"/>
      <c r="Q459" s="527"/>
      <c r="R459" s="526"/>
      <c r="S459" s="526"/>
      <c r="T459" s="526"/>
      <c r="U459" s="526"/>
    </row>
    <row r="460" spans="1:21">
      <c r="A460" s="526"/>
      <c r="B460" s="526"/>
      <c r="C460" s="527"/>
      <c r="D460" s="527"/>
      <c r="E460" s="526"/>
      <c r="F460" s="528"/>
      <c r="G460" s="528"/>
      <c r="H460" s="528"/>
      <c r="I460" s="529"/>
      <c r="J460" s="528"/>
      <c r="K460" s="528"/>
      <c r="L460" s="528"/>
      <c r="M460" s="530"/>
      <c r="N460" s="531"/>
      <c r="O460" s="527"/>
      <c r="P460" s="527"/>
      <c r="Q460" s="527"/>
      <c r="R460" s="526"/>
      <c r="S460" s="526"/>
      <c r="T460" s="526"/>
      <c r="U460" s="526"/>
    </row>
    <row r="461" spans="1:21">
      <c r="A461" s="526"/>
      <c r="B461" s="526"/>
      <c r="C461" s="527"/>
      <c r="D461" s="527"/>
      <c r="E461" s="526"/>
      <c r="F461" s="528"/>
      <c r="G461" s="528"/>
      <c r="H461" s="528"/>
      <c r="I461" s="529"/>
      <c r="J461" s="528"/>
      <c r="K461" s="528"/>
      <c r="L461" s="528"/>
      <c r="M461" s="530"/>
      <c r="N461" s="531"/>
      <c r="O461" s="527"/>
      <c r="P461" s="527"/>
      <c r="Q461" s="527"/>
      <c r="R461" s="526"/>
      <c r="S461" s="526"/>
      <c r="T461" s="526"/>
      <c r="U461" s="526"/>
    </row>
    <row r="462" spans="1:21">
      <c r="A462" s="526"/>
      <c r="B462" s="526"/>
      <c r="C462" s="527"/>
      <c r="D462" s="527"/>
      <c r="E462" s="526"/>
      <c r="F462" s="528"/>
      <c r="G462" s="528"/>
      <c r="H462" s="528"/>
      <c r="I462" s="529"/>
      <c r="J462" s="528"/>
      <c r="K462" s="528"/>
      <c r="L462" s="528"/>
      <c r="M462" s="530"/>
      <c r="N462" s="531"/>
      <c r="O462" s="527"/>
      <c r="P462" s="527"/>
      <c r="Q462" s="527"/>
      <c r="R462" s="526"/>
      <c r="S462" s="526"/>
      <c r="T462" s="526"/>
      <c r="U462" s="526"/>
    </row>
    <row r="463" spans="1:21">
      <c r="A463" s="526"/>
      <c r="B463" s="526"/>
      <c r="C463" s="527"/>
      <c r="D463" s="527"/>
      <c r="E463" s="526"/>
      <c r="F463" s="528"/>
      <c r="G463" s="528"/>
      <c r="H463" s="528"/>
      <c r="I463" s="529"/>
      <c r="J463" s="528"/>
      <c r="K463" s="528"/>
      <c r="L463" s="528"/>
      <c r="M463" s="530"/>
      <c r="N463" s="531"/>
      <c r="O463" s="527"/>
      <c r="P463" s="527"/>
      <c r="Q463" s="527"/>
      <c r="R463" s="526"/>
      <c r="S463" s="526"/>
      <c r="T463" s="526"/>
      <c r="U463" s="526"/>
    </row>
    <row r="464" spans="1:21">
      <c r="A464" s="526"/>
      <c r="B464" s="526"/>
      <c r="C464" s="527"/>
      <c r="D464" s="527"/>
      <c r="E464" s="526"/>
      <c r="F464" s="528"/>
      <c r="G464" s="528"/>
      <c r="H464" s="528"/>
      <c r="I464" s="529"/>
      <c r="J464" s="528"/>
      <c r="K464" s="528"/>
      <c r="L464" s="528"/>
      <c r="M464" s="530"/>
      <c r="N464" s="531"/>
      <c r="O464" s="527"/>
      <c r="P464" s="527"/>
      <c r="Q464" s="527"/>
      <c r="R464" s="526"/>
      <c r="S464" s="526"/>
      <c r="T464" s="526"/>
      <c r="U464" s="526"/>
    </row>
    <row r="465" spans="1:21">
      <c r="A465" s="526"/>
      <c r="B465" s="526"/>
      <c r="C465" s="527"/>
      <c r="D465" s="527"/>
      <c r="E465" s="526"/>
      <c r="F465" s="528"/>
      <c r="G465" s="528"/>
      <c r="H465" s="528"/>
      <c r="I465" s="529"/>
      <c r="J465" s="528"/>
      <c r="K465" s="528"/>
      <c r="L465" s="528"/>
      <c r="M465" s="530"/>
      <c r="N465" s="531"/>
      <c r="O465" s="527"/>
      <c r="P465" s="527"/>
      <c r="Q465" s="527"/>
      <c r="R465" s="526"/>
      <c r="S465" s="526"/>
      <c r="T465" s="526"/>
      <c r="U465" s="526"/>
    </row>
    <row r="466" spans="1:21">
      <c r="A466" s="526"/>
      <c r="B466" s="526"/>
      <c r="C466" s="527"/>
      <c r="D466" s="527"/>
      <c r="E466" s="526"/>
      <c r="F466" s="528"/>
      <c r="G466" s="528"/>
      <c r="H466" s="528"/>
      <c r="I466" s="529"/>
      <c r="J466" s="528"/>
      <c r="K466" s="528"/>
      <c r="L466" s="528"/>
      <c r="M466" s="530"/>
      <c r="N466" s="531"/>
      <c r="O466" s="527"/>
      <c r="P466" s="527"/>
      <c r="Q466" s="527"/>
      <c r="R466" s="526"/>
      <c r="S466" s="526"/>
      <c r="T466" s="526"/>
      <c r="U466" s="526"/>
    </row>
    <row r="467" spans="1:21">
      <c r="A467" s="526"/>
      <c r="B467" s="526"/>
      <c r="C467" s="527"/>
      <c r="D467" s="527"/>
      <c r="E467" s="526"/>
      <c r="F467" s="528"/>
      <c r="G467" s="528"/>
      <c r="H467" s="528"/>
      <c r="I467" s="529"/>
      <c r="J467" s="528"/>
      <c r="K467" s="528"/>
      <c r="L467" s="528"/>
      <c r="M467" s="530"/>
      <c r="N467" s="531"/>
      <c r="O467" s="527"/>
      <c r="P467" s="527"/>
      <c r="Q467" s="527"/>
      <c r="R467" s="526"/>
      <c r="S467" s="526"/>
      <c r="T467" s="526"/>
      <c r="U467" s="526"/>
    </row>
    <row r="468" spans="1:21">
      <c r="A468" s="526"/>
      <c r="B468" s="526"/>
      <c r="C468" s="527"/>
      <c r="D468" s="527"/>
      <c r="E468" s="526"/>
      <c r="F468" s="528"/>
      <c r="G468" s="528"/>
      <c r="H468" s="528"/>
      <c r="I468" s="529"/>
      <c r="J468" s="528"/>
      <c r="K468" s="528"/>
      <c r="L468" s="528"/>
      <c r="M468" s="530"/>
      <c r="N468" s="531"/>
      <c r="O468" s="527"/>
      <c r="P468" s="527"/>
      <c r="Q468" s="527"/>
      <c r="R468" s="526"/>
      <c r="S468" s="526"/>
      <c r="T468" s="526"/>
      <c r="U468" s="526"/>
    </row>
    <row r="469" spans="1:21">
      <c r="A469" s="526"/>
      <c r="B469" s="526"/>
      <c r="C469" s="527"/>
      <c r="D469" s="527"/>
      <c r="E469" s="526"/>
      <c r="F469" s="528"/>
      <c r="G469" s="528"/>
      <c r="H469" s="528"/>
      <c r="I469" s="529"/>
      <c r="J469" s="528"/>
      <c r="K469" s="528"/>
      <c r="L469" s="528"/>
      <c r="M469" s="530"/>
      <c r="N469" s="531"/>
      <c r="O469" s="527"/>
      <c r="P469" s="527"/>
      <c r="Q469" s="527"/>
      <c r="R469" s="526"/>
      <c r="S469" s="526"/>
      <c r="T469" s="526"/>
      <c r="U469" s="526"/>
    </row>
    <row r="470" spans="1:21">
      <c r="A470" s="526"/>
      <c r="B470" s="526"/>
      <c r="C470" s="527"/>
      <c r="D470" s="527"/>
      <c r="E470" s="526"/>
      <c r="F470" s="528"/>
      <c r="G470" s="528"/>
      <c r="H470" s="528"/>
      <c r="I470" s="529"/>
      <c r="J470" s="528"/>
      <c r="K470" s="528"/>
      <c r="L470" s="528"/>
      <c r="M470" s="530"/>
      <c r="N470" s="531"/>
      <c r="O470" s="527"/>
      <c r="P470" s="527"/>
      <c r="Q470" s="527"/>
      <c r="R470" s="526"/>
      <c r="S470" s="526"/>
      <c r="T470" s="526"/>
      <c r="U470" s="526"/>
    </row>
    <row r="471" spans="1:21">
      <c r="A471" s="526"/>
      <c r="B471" s="526"/>
      <c r="C471" s="527"/>
      <c r="D471" s="527"/>
      <c r="E471" s="526"/>
      <c r="F471" s="528"/>
      <c r="G471" s="528"/>
      <c r="H471" s="528"/>
      <c r="I471" s="529"/>
      <c r="J471" s="528"/>
      <c r="K471" s="528"/>
      <c r="L471" s="528"/>
      <c r="M471" s="530"/>
      <c r="N471" s="531"/>
      <c r="O471" s="527"/>
      <c r="P471" s="527"/>
      <c r="Q471" s="527"/>
      <c r="R471" s="526"/>
      <c r="S471" s="526"/>
      <c r="T471" s="526"/>
      <c r="U471" s="526"/>
    </row>
    <row r="472" spans="1:21">
      <c r="A472" s="526"/>
      <c r="B472" s="526"/>
      <c r="C472" s="527"/>
      <c r="D472" s="527"/>
      <c r="E472" s="526"/>
      <c r="F472" s="528"/>
      <c r="G472" s="528"/>
      <c r="H472" s="528"/>
      <c r="I472" s="529"/>
      <c r="J472" s="528"/>
      <c r="K472" s="528"/>
      <c r="L472" s="528"/>
      <c r="M472" s="530"/>
      <c r="N472" s="531"/>
      <c r="O472" s="527"/>
      <c r="P472" s="527"/>
      <c r="Q472" s="527"/>
      <c r="R472" s="526"/>
      <c r="S472" s="526"/>
      <c r="T472" s="526"/>
      <c r="U472" s="526"/>
    </row>
    <row r="473" spans="1:21">
      <c r="A473" s="526"/>
      <c r="B473" s="526"/>
      <c r="C473" s="527"/>
      <c r="D473" s="527"/>
      <c r="E473" s="526"/>
      <c r="F473" s="528"/>
      <c r="G473" s="528"/>
      <c r="H473" s="528"/>
      <c r="I473" s="529"/>
      <c r="J473" s="528"/>
      <c r="K473" s="528"/>
      <c r="L473" s="528"/>
      <c r="M473" s="530"/>
      <c r="N473" s="531"/>
      <c r="O473" s="527"/>
      <c r="P473" s="527"/>
      <c r="Q473" s="527"/>
      <c r="R473" s="526"/>
      <c r="S473" s="526"/>
      <c r="T473" s="526"/>
      <c r="U473" s="526"/>
    </row>
    <row r="474" spans="1:21">
      <c r="A474" s="526"/>
      <c r="B474" s="526"/>
      <c r="C474" s="527"/>
      <c r="D474" s="527"/>
      <c r="E474" s="526"/>
      <c r="F474" s="528"/>
      <c r="G474" s="528"/>
      <c r="H474" s="528"/>
      <c r="I474" s="529"/>
      <c r="J474" s="528"/>
      <c r="K474" s="528"/>
      <c r="L474" s="528"/>
      <c r="M474" s="530"/>
      <c r="N474" s="531"/>
      <c r="O474" s="527"/>
      <c r="P474" s="527"/>
      <c r="Q474" s="527"/>
      <c r="R474" s="526"/>
      <c r="S474" s="526"/>
      <c r="T474" s="526"/>
      <c r="U474" s="526"/>
    </row>
    <row r="475" spans="1:21">
      <c r="A475" s="526"/>
      <c r="B475" s="526"/>
      <c r="C475" s="527"/>
      <c r="D475" s="527"/>
      <c r="E475" s="526"/>
      <c r="F475" s="528"/>
      <c r="G475" s="528"/>
      <c r="H475" s="528"/>
      <c r="I475" s="529"/>
      <c r="J475" s="528"/>
      <c r="K475" s="528"/>
      <c r="L475" s="528"/>
      <c r="M475" s="530"/>
      <c r="N475" s="531"/>
      <c r="O475" s="527"/>
      <c r="P475" s="527"/>
      <c r="Q475" s="527"/>
      <c r="R475" s="526"/>
      <c r="S475" s="526"/>
      <c r="T475" s="526"/>
      <c r="U475" s="526"/>
    </row>
    <row r="476" spans="1:21">
      <c r="A476" s="526"/>
      <c r="B476" s="526"/>
      <c r="C476" s="527"/>
      <c r="D476" s="527"/>
      <c r="E476" s="526"/>
      <c r="F476" s="528"/>
      <c r="G476" s="528"/>
      <c r="H476" s="528"/>
      <c r="I476" s="529"/>
      <c r="J476" s="528"/>
      <c r="K476" s="528"/>
      <c r="L476" s="528"/>
      <c r="M476" s="530"/>
      <c r="N476" s="531"/>
      <c r="O476" s="527"/>
      <c r="P476" s="527"/>
      <c r="Q476" s="527"/>
      <c r="R476" s="526"/>
      <c r="S476" s="526"/>
      <c r="T476" s="526"/>
      <c r="U476" s="526"/>
    </row>
    <row r="477" spans="1:21">
      <c r="A477" s="526"/>
      <c r="B477" s="526"/>
      <c r="C477" s="527"/>
      <c r="D477" s="527"/>
      <c r="E477" s="526"/>
      <c r="F477" s="528"/>
      <c r="G477" s="528"/>
      <c r="H477" s="528"/>
      <c r="I477" s="529"/>
      <c r="J477" s="528"/>
      <c r="K477" s="528"/>
      <c r="L477" s="528"/>
      <c r="M477" s="530"/>
      <c r="N477" s="531"/>
      <c r="O477" s="527"/>
      <c r="P477" s="527"/>
      <c r="Q477" s="527"/>
      <c r="R477" s="526"/>
      <c r="S477" s="526"/>
      <c r="T477" s="526"/>
      <c r="U477" s="526"/>
    </row>
    <row r="478" spans="1:21">
      <c r="A478" s="526"/>
      <c r="B478" s="526"/>
      <c r="C478" s="527"/>
      <c r="D478" s="527"/>
      <c r="E478" s="526"/>
      <c r="F478" s="528"/>
      <c r="G478" s="528"/>
      <c r="H478" s="528"/>
      <c r="I478" s="529"/>
      <c r="J478" s="528"/>
      <c r="K478" s="528"/>
      <c r="L478" s="528"/>
      <c r="M478" s="530"/>
      <c r="N478" s="531"/>
      <c r="O478" s="527"/>
      <c r="P478" s="527"/>
      <c r="Q478" s="527"/>
      <c r="R478" s="526"/>
      <c r="S478" s="526"/>
      <c r="T478" s="526"/>
      <c r="U478" s="526"/>
    </row>
    <row r="479" spans="1:21">
      <c r="A479" s="526"/>
      <c r="B479" s="526"/>
      <c r="C479" s="527"/>
      <c r="D479" s="527"/>
      <c r="E479" s="526"/>
      <c r="F479" s="528"/>
      <c r="G479" s="528"/>
      <c r="H479" s="528"/>
      <c r="I479" s="529"/>
      <c r="J479" s="528"/>
      <c r="K479" s="528"/>
      <c r="L479" s="528"/>
      <c r="M479" s="530"/>
      <c r="N479" s="531"/>
      <c r="O479" s="527"/>
      <c r="P479" s="527"/>
      <c r="Q479" s="527"/>
      <c r="R479" s="526"/>
      <c r="S479" s="526"/>
      <c r="T479" s="526"/>
      <c r="U479" s="526"/>
    </row>
    <row r="480" spans="1:21">
      <c r="A480" s="526"/>
      <c r="B480" s="526"/>
      <c r="C480" s="527"/>
      <c r="D480" s="527"/>
      <c r="E480" s="526"/>
      <c r="F480" s="528"/>
      <c r="G480" s="528"/>
      <c r="H480" s="528"/>
      <c r="I480" s="529"/>
      <c r="J480" s="528"/>
      <c r="K480" s="528"/>
      <c r="L480" s="528"/>
      <c r="M480" s="530"/>
      <c r="N480" s="531"/>
      <c r="O480" s="527"/>
      <c r="P480" s="527"/>
      <c r="Q480" s="527"/>
      <c r="R480" s="526"/>
      <c r="S480" s="526"/>
      <c r="T480" s="526"/>
      <c r="U480" s="526"/>
    </row>
    <row r="481" spans="1:21">
      <c r="A481" s="526"/>
      <c r="B481" s="526"/>
      <c r="C481" s="527"/>
      <c r="D481" s="527"/>
      <c r="E481" s="526"/>
      <c r="F481" s="528"/>
      <c r="G481" s="528"/>
      <c r="H481" s="528"/>
      <c r="I481" s="529"/>
      <c r="J481" s="528"/>
      <c r="K481" s="528"/>
      <c r="L481" s="528"/>
      <c r="M481" s="530"/>
      <c r="N481" s="531"/>
      <c r="O481" s="527"/>
      <c r="P481" s="527"/>
      <c r="Q481" s="527"/>
      <c r="R481" s="526"/>
      <c r="S481" s="526"/>
      <c r="T481" s="526"/>
      <c r="U481" s="526"/>
    </row>
    <row r="482" spans="1:21">
      <c r="A482" s="526"/>
      <c r="B482" s="526"/>
      <c r="C482" s="527"/>
      <c r="D482" s="527"/>
      <c r="E482" s="526"/>
      <c r="F482" s="528"/>
      <c r="G482" s="528"/>
      <c r="H482" s="528"/>
      <c r="I482" s="529"/>
      <c r="J482" s="528"/>
      <c r="K482" s="528"/>
      <c r="L482" s="528"/>
      <c r="M482" s="530"/>
      <c r="N482" s="531"/>
      <c r="O482" s="527"/>
      <c r="P482" s="527"/>
      <c r="Q482" s="527"/>
      <c r="R482" s="526"/>
      <c r="S482" s="526"/>
      <c r="T482" s="526"/>
      <c r="U482" s="526"/>
    </row>
    <row r="483" spans="1:21">
      <c r="A483" s="526"/>
      <c r="B483" s="526"/>
      <c r="C483" s="527"/>
      <c r="D483" s="527"/>
      <c r="E483" s="526"/>
      <c r="F483" s="528"/>
      <c r="G483" s="528"/>
      <c r="H483" s="528"/>
      <c r="I483" s="529"/>
      <c r="J483" s="528"/>
      <c r="K483" s="528"/>
      <c r="L483" s="528"/>
      <c r="M483" s="530"/>
      <c r="N483" s="531"/>
      <c r="O483" s="527"/>
      <c r="P483" s="527"/>
      <c r="Q483" s="527"/>
      <c r="R483" s="526"/>
      <c r="S483" s="526"/>
      <c r="T483" s="526"/>
      <c r="U483" s="526"/>
    </row>
    <row r="484" spans="1:21">
      <c r="A484" s="526"/>
      <c r="B484" s="526"/>
      <c r="C484" s="527"/>
      <c r="D484" s="527"/>
      <c r="E484" s="526"/>
      <c r="F484" s="528"/>
      <c r="G484" s="528"/>
      <c r="H484" s="528"/>
      <c r="I484" s="529"/>
      <c r="J484" s="528"/>
      <c r="K484" s="528"/>
      <c r="L484" s="528"/>
      <c r="M484" s="530"/>
      <c r="N484" s="531"/>
      <c r="O484" s="527"/>
      <c r="P484" s="527"/>
      <c r="Q484" s="527"/>
      <c r="R484" s="526"/>
      <c r="S484" s="526"/>
      <c r="T484" s="526"/>
      <c r="U484" s="526"/>
    </row>
    <row r="485" spans="1:21">
      <c r="A485" s="526"/>
      <c r="B485" s="526"/>
      <c r="C485" s="527"/>
      <c r="D485" s="527"/>
      <c r="E485" s="526"/>
      <c r="F485" s="528"/>
      <c r="G485" s="528"/>
      <c r="H485" s="528"/>
      <c r="I485" s="529"/>
      <c r="J485" s="528"/>
      <c r="K485" s="528"/>
      <c r="L485" s="528"/>
      <c r="M485" s="530"/>
      <c r="N485" s="531"/>
      <c r="O485" s="527"/>
      <c r="P485" s="527"/>
      <c r="Q485" s="527"/>
      <c r="R485" s="526"/>
      <c r="S485" s="526"/>
      <c r="T485" s="526"/>
      <c r="U485" s="526"/>
    </row>
    <row r="486" spans="1:21">
      <c r="A486" s="526"/>
      <c r="B486" s="526"/>
      <c r="C486" s="527"/>
      <c r="D486" s="527"/>
      <c r="E486" s="526"/>
      <c r="F486" s="528"/>
      <c r="G486" s="528"/>
      <c r="H486" s="528"/>
      <c r="I486" s="529"/>
      <c r="J486" s="528"/>
      <c r="K486" s="528"/>
      <c r="L486" s="528"/>
      <c r="M486" s="530"/>
      <c r="N486" s="531"/>
      <c r="O486" s="527"/>
      <c r="P486" s="527"/>
      <c r="Q486" s="527"/>
      <c r="R486" s="526"/>
      <c r="S486" s="526"/>
      <c r="T486" s="526"/>
      <c r="U486" s="526"/>
    </row>
    <row r="487" spans="1:21">
      <c r="A487" s="526"/>
      <c r="B487" s="526"/>
      <c r="C487" s="527"/>
      <c r="D487" s="527"/>
      <c r="E487" s="526"/>
      <c r="F487" s="528"/>
      <c r="G487" s="528"/>
      <c r="H487" s="528"/>
      <c r="I487" s="529"/>
      <c r="J487" s="528"/>
      <c r="K487" s="528"/>
      <c r="L487" s="528"/>
      <c r="M487" s="530"/>
      <c r="N487" s="531"/>
      <c r="O487" s="527"/>
      <c r="P487" s="527"/>
      <c r="Q487" s="527"/>
      <c r="R487" s="526"/>
      <c r="S487" s="526"/>
      <c r="T487" s="526"/>
      <c r="U487" s="526"/>
    </row>
    <row r="488" spans="1:21">
      <c r="A488" s="526"/>
      <c r="B488" s="526"/>
      <c r="C488" s="527"/>
      <c r="D488" s="527"/>
      <c r="E488" s="526"/>
      <c r="F488" s="528"/>
      <c r="G488" s="528"/>
      <c r="H488" s="528"/>
      <c r="I488" s="529"/>
      <c r="J488" s="528"/>
      <c r="K488" s="528"/>
      <c r="L488" s="528"/>
      <c r="M488" s="530"/>
      <c r="N488" s="531"/>
      <c r="O488" s="527"/>
      <c r="P488" s="527"/>
      <c r="Q488" s="527"/>
      <c r="R488" s="526"/>
      <c r="S488" s="526"/>
      <c r="T488" s="526"/>
      <c r="U488" s="526"/>
    </row>
    <row r="489" spans="1:21">
      <c r="A489" s="526"/>
      <c r="B489" s="526"/>
      <c r="C489" s="527"/>
      <c r="D489" s="527"/>
      <c r="E489" s="526"/>
      <c r="F489" s="528"/>
      <c r="G489" s="528"/>
      <c r="H489" s="528"/>
      <c r="I489" s="529"/>
      <c r="J489" s="528"/>
      <c r="K489" s="528"/>
      <c r="L489" s="528"/>
      <c r="M489" s="530"/>
      <c r="N489" s="531"/>
      <c r="O489" s="527"/>
      <c r="P489" s="527"/>
      <c r="Q489" s="527"/>
      <c r="R489" s="526"/>
      <c r="S489" s="526"/>
      <c r="T489" s="526"/>
      <c r="U489" s="526"/>
    </row>
    <row r="490" spans="1:21">
      <c r="A490" s="526"/>
      <c r="B490" s="526"/>
      <c r="C490" s="527"/>
      <c r="D490" s="527"/>
      <c r="E490" s="526"/>
      <c r="F490" s="528"/>
      <c r="G490" s="528"/>
      <c r="H490" s="528"/>
      <c r="I490" s="529"/>
      <c r="J490" s="528"/>
      <c r="K490" s="528"/>
      <c r="L490" s="528"/>
      <c r="M490" s="530"/>
      <c r="N490" s="531"/>
      <c r="O490" s="527"/>
      <c r="P490" s="527"/>
      <c r="Q490" s="527"/>
      <c r="R490" s="526"/>
      <c r="S490" s="526"/>
      <c r="T490" s="526"/>
      <c r="U490" s="526"/>
    </row>
    <row r="491" spans="1:21">
      <c r="A491" s="526"/>
      <c r="B491" s="526"/>
      <c r="C491" s="527"/>
      <c r="D491" s="527"/>
      <c r="E491" s="526"/>
      <c r="F491" s="528"/>
      <c r="G491" s="528"/>
      <c r="H491" s="528"/>
      <c r="I491" s="529"/>
      <c r="J491" s="528"/>
      <c r="K491" s="528"/>
      <c r="L491" s="528"/>
      <c r="M491" s="530"/>
      <c r="N491" s="531"/>
      <c r="O491" s="527"/>
      <c r="P491" s="527"/>
      <c r="Q491" s="527"/>
      <c r="R491" s="526"/>
      <c r="S491" s="526"/>
      <c r="T491" s="526"/>
      <c r="U491" s="526"/>
    </row>
    <row r="492" spans="1:21">
      <c r="A492" s="526"/>
      <c r="B492" s="526"/>
      <c r="C492" s="527"/>
      <c r="D492" s="527"/>
      <c r="E492" s="526"/>
      <c r="F492" s="528"/>
      <c r="G492" s="528"/>
      <c r="H492" s="528"/>
      <c r="I492" s="529"/>
      <c r="J492" s="528"/>
      <c r="K492" s="528"/>
      <c r="L492" s="528"/>
      <c r="M492" s="530"/>
      <c r="N492" s="531"/>
      <c r="O492" s="527"/>
      <c r="P492" s="527"/>
      <c r="Q492" s="527"/>
      <c r="R492" s="526"/>
      <c r="S492" s="526"/>
      <c r="T492" s="526"/>
      <c r="U492" s="526"/>
    </row>
    <row r="493" spans="1:21">
      <c r="A493" s="526"/>
      <c r="B493" s="526"/>
      <c r="C493" s="527"/>
      <c r="D493" s="527"/>
      <c r="E493" s="526"/>
      <c r="F493" s="528"/>
      <c r="G493" s="528"/>
      <c r="H493" s="528"/>
      <c r="I493" s="529"/>
      <c r="J493" s="528"/>
      <c r="K493" s="528"/>
      <c r="L493" s="528"/>
      <c r="M493" s="530"/>
      <c r="N493" s="531"/>
      <c r="O493" s="527"/>
      <c r="P493" s="527"/>
      <c r="Q493" s="527"/>
      <c r="R493" s="526"/>
      <c r="S493" s="526"/>
      <c r="T493" s="526"/>
      <c r="U493" s="526"/>
    </row>
    <row r="494" spans="1:21">
      <c r="A494" s="526"/>
      <c r="B494" s="526"/>
      <c r="C494" s="527"/>
      <c r="D494" s="527"/>
      <c r="E494" s="526"/>
      <c r="F494" s="528"/>
      <c r="G494" s="528"/>
      <c r="H494" s="528"/>
      <c r="I494" s="529"/>
      <c r="J494" s="528"/>
      <c r="K494" s="528"/>
      <c r="L494" s="528"/>
      <c r="M494" s="530"/>
      <c r="N494" s="531"/>
      <c r="O494" s="527"/>
      <c r="P494" s="527"/>
      <c r="Q494" s="527"/>
      <c r="R494" s="526"/>
      <c r="S494" s="526"/>
      <c r="T494" s="526"/>
      <c r="U494" s="526"/>
    </row>
    <row r="495" spans="1:21">
      <c r="A495" s="526"/>
      <c r="B495" s="526"/>
      <c r="C495" s="527"/>
      <c r="D495" s="527"/>
      <c r="E495" s="526"/>
      <c r="F495" s="528"/>
      <c r="G495" s="528"/>
      <c r="H495" s="528"/>
      <c r="I495" s="529"/>
      <c r="J495" s="528"/>
      <c r="K495" s="528"/>
      <c r="L495" s="528"/>
      <c r="M495" s="530"/>
      <c r="N495" s="531"/>
      <c r="O495" s="527"/>
      <c r="P495" s="527"/>
      <c r="Q495" s="527"/>
      <c r="R495" s="526"/>
      <c r="S495" s="526"/>
      <c r="T495" s="526"/>
      <c r="U495" s="526"/>
    </row>
    <row r="496" spans="1:21">
      <c r="A496" s="526"/>
      <c r="B496" s="526"/>
      <c r="C496" s="527"/>
      <c r="D496" s="527"/>
      <c r="E496" s="526"/>
      <c r="F496" s="528"/>
      <c r="G496" s="528"/>
      <c r="H496" s="528"/>
      <c r="I496" s="529"/>
      <c r="J496" s="528"/>
      <c r="K496" s="528"/>
      <c r="L496" s="528"/>
      <c r="M496" s="530"/>
      <c r="N496" s="531"/>
      <c r="O496" s="527"/>
      <c r="P496" s="527"/>
      <c r="Q496" s="527"/>
      <c r="R496" s="526"/>
      <c r="S496" s="526"/>
      <c r="T496" s="526"/>
      <c r="U496" s="526"/>
    </row>
    <row r="497" spans="1:21">
      <c r="A497" s="526"/>
      <c r="B497" s="526"/>
      <c r="C497" s="527"/>
      <c r="D497" s="527"/>
      <c r="E497" s="526"/>
      <c r="F497" s="528"/>
      <c r="G497" s="528"/>
      <c r="H497" s="528"/>
      <c r="I497" s="529"/>
      <c r="J497" s="528"/>
      <c r="K497" s="528"/>
      <c r="L497" s="528"/>
      <c r="M497" s="530"/>
      <c r="N497" s="531"/>
      <c r="O497" s="527"/>
      <c r="P497" s="527"/>
      <c r="Q497" s="527"/>
      <c r="R497" s="526"/>
      <c r="S497" s="526"/>
      <c r="T497" s="526"/>
      <c r="U497" s="526"/>
    </row>
    <row r="498" spans="1:21">
      <c r="A498" s="526"/>
      <c r="B498" s="526"/>
      <c r="C498" s="527"/>
      <c r="D498" s="527"/>
      <c r="E498" s="526"/>
      <c r="F498" s="528"/>
      <c r="G498" s="528"/>
      <c r="H498" s="528"/>
      <c r="I498" s="529"/>
      <c r="J498" s="528"/>
      <c r="K498" s="528"/>
      <c r="L498" s="528"/>
      <c r="M498" s="530"/>
      <c r="N498" s="531"/>
      <c r="O498" s="527"/>
      <c r="P498" s="527"/>
      <c r="Q498" s="527"/>
      <c r="R498" s="526"/>
      <c r="S498" s="526"/>
      <c r="T498" s="526"/>
      <c r="U498" s="526"/>
    </row>
    <row r="499" spans="1:21">
      <c r="A499" s="526"/>
      <c r="B499" s="526"/>
      <c r="C499" s="527"/>
      <c r="D499" s="527"/>
      <c r="E499" s="526"/>
      <c r="F499" s="528"/>
      <c r="G499" s="528"/>
      <c r="H499" s="528"/>
      <c r="I499" s="529"/>
      <c r="J499" s="528"/>
      <c r="K499" s="528"/>
      <c r="L499" s="528"/>
      <c r="M499" s="530"/>
      <c r="N499" s="531"/>
      <c r="O499" s="527"/>
      <c r="P499" s="527"/>
      <c r="Q499" s="527"/>
      <c r="R499" s="526"/>
      <c r="S499" s="526"/>
      <c r="T499" s="526"/>
      <c r="U499" s="526"/>
    </row>
    <row r="500" spans="1:21">
      <c r="A500" s="526"/>
      <c r="B500" s="526"/>
      <c r="C500" s="527"/>
      <c r="D500" s="527"/>
      <c r="E500" s="526"/>
      <c r="F500" s="528"/>
      <c r="G500" s="528"/>
      <c r="H500" s="528"/>
      <c r="I500" s="529"/>
      <c r="J500" s="528"/>
      <c r="K500" s="528"/>
      <c r="L500" s="528"/>
      <c r="M500" s="530"/>
      <c r="N500" s="531"/>
      <c r="O500" s="527"/>
      <c r="P500" s="527"/>
      <c r="Q500" s="527"/>
      <c r="R500" s="526"/>
      <c r="S500" s="526"/>
      <c r="T500" s="526"/>
      <c r="U500" s="526"/>
    </row>
    <row r="501" spans="1:21">
      <c r="A501" s="526"/>
      <c r="B501" s="526"/>
      <c r="C501" s="527"/>
      <c r="D501" s="527"/>
      <c r="E501" s="526"/>
      <c r="F501" s="528"/>
      <c r="G501" s="528"/>
      <c r="H501" s="528"/>
      <c r="I501" s="529"/>
      <c r="J501" s="528"/>
      <c r="K501" s="528"/>
      <c r="L501" s="528"/>
      <c r="M501" s="530"/>
      <c r="N501" s="531"/>
      <c r="O501" s="527"/>
      <c r="P501" s="527"/>
      <c r="Q501" s="527"/>
      <c r="R501" s="526"/>
      <c r="S501" s="526"/>
      <c r="T501" s="526"/>
      <c r="U501" s="526"/>
    </row>
    <row r="502" spans="1:21">
      <c r="A502" s="526"/>
      <c r="B502" s="526"/>
      <c r="C502" s="527"/>
      <c r="D502" s="527"/>
      <c r="E502" s="526"/>
      <c r="F502" s="528"/>
      <c r="G502" s="528"/>
      <c r="H502" s="528"/>
      <c r="I502" s="529"/>
      <c r="J502" s="528"/>
      <c r="K502" s="528"/>
      <c r="L502" s="528"/>
      <c r="M502" s="530"/>
      <c r="N502" s="531"/>
      <c r="O502" s="527"/>
      <c r="P502" s="527"/>
      <c r="Q502" s="527"/>
      <c r="R502" s="526"/>
      <c r="S502" s="526"/>
      <c r="T502" s="526"/>
      <c r="U502" s="526"/>
    </row>
    <row r="503" spans="1:21">
      <c r="A503" s="526"/>
      <c r="B503" s="526"/>
      <c r="C503" s="527"/>
      <c r="D503" s="527"/>
      <c r="E503" s="526"/>
      <c r="F503" s="528"/>
      <c r="G503" s="528"/>
      <c r="H503" s="528"/>
      <c r="I503" s="529"/>
      <c r="J503" s="528"/>
      <c r="K503" s="528"/>
      <c r="L503" s="528"/>
      <c r="M503" s="530"/>
      <c r="N503" s="531"/>
      <c r="O503" s="527"/>
      <c r="P503" s="527"/>
      <c r="Q503" s="527"/>
      <c r="R503" s="526"/>
      <c r="S503" s="526"/>
      <c r="T503" s="526"/>
      <c r="U503" s="526"/>
    </row>
    <row r="504" spans="1:21">
      <c r="A504" s="526"/>
      <c r="B504" s="526"/>
      <c r="C504" s="527"/>
      <c r="D504" s="527"/>
      <c r="E504" s="526"/>
      <c r="F504" s="528"/>
      <c r="G504" s="528"/>
      <c r="H504" s="528"/>
      <c r="I504" s="529"/>
      <c r="J504" s="528"/>
      <c r="K504" s="528"/>
      <c r="L504" s="528"/>
      <c r="M504" s="530"/>
      <c r="N504" s="531"/>
      <c r="O504" s="527"/>
      <c r="P504" s="527"/>
      <c r="Q504" s="527"/>
      <c r="R504" s="526"/>
      <c r="S504" s="526"/>
      <c r="T504" s="526"/>
      <c r="U504" s="526"/>
    </row>
    <row r="505" spans="1:21">
      <c r="A505" s="526"/>
      <c r="B505" s="526"/>
      <c r="C505" s="527"/>
      <c r="D505" s="527"/>
      <c r="E505" s="526"/>
      <c r="F505" s="528"/>
      <c r="G505" s="528"/>
      <c r="H505" s="528"/>
      <c r="I505" s="529"/>
      <c r="J505" s="528"/>
      <c r="K505" s="528"/>
      <c r="L505" s="528"/>
      <c r="M505" s="530"/>
      <c r="N505" s="531"/>
      <c r="O505" s="527"/>
      <c r="P505" s="527"/>
      <c r="Q505" s="527"/>
      <c r="R505" s="526"/>
      <c r="S505" s="526"/>
      <c r="T505" s="526"/>
      <c r="U505" s="526"/>
    </row>
    <row r="506" spans="1:21">
      <c r="A506" s="526"/>
      <c r="B506" s="526"/>
      <c r="C506" s="527"/>
      <c r="D506" s="527"/>
      <c r="E506" s="526"/>
      <c r="F506" s="528"/>
      <c r="G506" s="528"/>
      <c r="H506" s="528"/>
      <c r="I506" s="529"/>
      <c r="J506" s="528"/>
      <c r="K506" s="528"/>
      <c r="L506" s="528"/>
      <c r="M506" s="530"/>
      <c r="N506" s="531"/>
      <c r="O506" s="527"/>
      <c r="P506" s="527"/>
      <c r="Q506" s="527"/>
      <c r="R506" s="526"/>
      <c r="S506" s="526"/>
      <c r="T506" s="526"/>
      <c r="U506" s="526"/>
    </row>
    <row r="507" spans="1:21">
      <c r="A507" s="526"/>
      <c r="B507" s="526"/>
      <c r="C507" s="527"/>
      <c r="D507" s="527"/>
      <c r="E507" s="526"/>
      <c r="F507" s="528"/>
      <c r="G507" s="528"/>
      <c r="H507" s="528"/>
      <c r="I507" s="529"/>
      <c r="J507" s="528"/>
      <c r="K507" s="528"/>
      <c r="L507" s="528"/>
      <c r="M507" s="530"/>
      <c r="N507" s="531"/>
      <c r="O507" s="527"/>
      <c r="P507" s="527"/>
      <c r="Q507" s="527"/>
      <c r="R507" s="526"/>
      <c r="S507" s="526"/>
      <c r="T507" s="526"/>
      <c r="U507" s="526"/>
    </row>
    <row r="508" spans="1:21">
      <c r="A508" s="526"/>
      <c r="B508" s="526"/>
      <c r="C508" s="527"/>
      <c r="D508" s="527"/>
      <c r="E508" s="526"/>
      <c r="F508" s="528"/>
      <c r="G508" s="528"/>
      <c r="H508" s="528"/>
      <c r="I508" s="529"/>
      <c r="J508" s="528"/>
      <c r="K508" s="528"/>
      <c r="L508" s="528"/>
      <c r="M508" s="530"/>
      <c r="N508" s="531"/>
      <c r="O508" s="527"/>
      <c r="P508" s="527"/>
      <c r="Q508" s="527"/>
      <c r="R508" s="526"/>
      <c r="S508" s="526"/>
      <c r="T508" s="526"/>
      <c r="U508" s="526"/>
    </row>
    <row r="509" spans="1:21">
      <c r="A509" s="526"/>
      <c r="B509" s="526"/>
      <c r="C509" s="527"/>
      <c r="D509" s="527"/>
      <c r="E509" s="526"/>
      <c r="F509" s="528"/>
      <c r="G509" s="528"/>
      <c r="H509" s="528"/>
      <c r="I509" s="529"/>
      <c r="J509" s="528"/>
      <c r="K509" s="528"/>
      <c r="L509" s="528"/>
      <c r="M509" s="530"/>
      <c r="N509" s="531"/>
      <c r="O509" s="527"/>
      <c r="P509" s="527"/>
      <c r="Q509" s="527"/>
      <c r="R509" s="526"/>
      <c r="S509" s="526"/>
      <c r="T509" s="526"/>
      <c r="U509" s="526"/>
    </row>
    <row r="510" spans="1:21">
      <c r="A510" s="526"/>
      <c r="B510" s="526"/>
      <c r="C510" s="527"/>
      <c r="D510" s="527"/>
      <c r="E510" s="526"/>
      <c r="F510" s="528"/>
      <c r="G510" s="528"/>
      <c r="H510" s="528"/>
      <c r="I510" s="529"/>
      <c r="J510" s="528"/>
      <c r="K510" s="528"/>
      <c r="L510" s="528"/>
      <c r="M510" s="530"/>
      <c r="N510" s="531"/>
      <c r="O510" s="527"/>
      <c r="P510" s="527"/>
      <c r="Q510" s="527"/>
      <c r="R510" s="526"/>
      <c r="S510" s="526"/>
      <c r="T510" s="526"/>
      <c r="U510" s="526"/>
    </row>
    <row r="511" spans="1:21">
      <c r="A511" s="526"/>
      <c r="B511" s="526"/>
      <c r="C511" s="527"/>
      <c r="D511" s="527"/>
      <c r="E511" s="526"/>
      <c r="F511" s="528"/>
      <c r="G511" s="528"/>
      <c r="H511" s="528"/>
      <c r="I511" s="529"/>
      <c r="J511" s="528"/>
      <c r="K511" s="528"/>
      <c r="L511" s="528"/>
      <c r="M511" s="530"/>
      <c r="N511" s="531"/>
      <c r="O511" s="527"/>
      <c r="P511" s="527"/>
      <c r="Q511" s="527"/>
      <c r="R511" s="526"/>
      <c r="S511" s="526"/>
      <c r="T511" s="526"/>
      <c r="U511" s="526"/>
    </row>
    <row r="512" spans="1:21">
      <c r="A512" s="526"/>
      <c r="B512" s="526"/>
      <c r="C512" s="527"/>
      <c r="D512" s="527"/>
      <c r="E512" s="526"/>
      <c r="F512" s="528"/>
      <c r="G512" s="528"/>
      <c r="H512" s="528"/>
      <c r="I512" s="529"/>
      <c r="J512" s="528"/>
      <c r="K512" s="528"/>
      <c r="L512" s="528"/>
      <c r="M512" s="530"/>
      <c r="N512" s="531"/>
      <c r="O512" s="527"/>
      <c r="P512" s="527"/>
      <c r="Q512" s="527"/>
      <c r="R512" s="526"/>
      <c r="S512" s="526"/>
      <c r="T512" s="526"/>
      <c r="U512" s="526"/>
    </row>
    <row r="513" spans="1:21">
      <c r="A513" s="526"/>
      <c r="B513" s="526"/>
      <c r="C513" s="527"/>
      <c r="D513" s="527"/>
      <c r="E513" s="526"/>
      <c r="F513" s="528"/>
      <c r="G513" s="528"/>
      <c r="H513" s="528"/>
      <c r="I513" s="529"/>
      <c r="J513" s="528"/>
      <c r="K513" s="528"/>
      <c r="L513" s="528"/>
      <c r="M513" s="530"/>
      <c r="N513" s="531"/>
      <c r="O513" s="527"/>
      <c r="P513" s="527"/>
      <c r="Q513" s="527"/>
      <c r="R513" s="526"/>
      <c r="S513" s="526"/>
      <c r="T513" s="526"/>
      <c r="U513" s="526"/>
    </row>
    <row r="514" spans="1:21">
      <c r="A514" s="526"/>
      <c r="B514" s="526"/>
      <c r="C514" s="527"/>
      <c r="D514" s="527"/>
      <c r="E514" s="526"/>
      <c r="F514" s="528"/>
      <c r="G514" s="528"/>
      <c r="H514" s="528"/>
      <c r="I514" s="529"/>
      <c r="J514" s="528"/>
      <c r="K514" s="528"/>
      <c r="L514" s="528"/>
      <c r="M514" s="530"/>
      <c r="N514" s="531"/>
      <c r="O514" s="527"/>
      <c r="P514" s="527"/>
      <c r="Q514" s="527"/>
      <c r="R514" s="526"/>
      <c r="S514" s="526"/>
      <c r="T514" s="526"/>
      <c r="U514" s="526"/>
    </row>
    <row r="515" spans="1:21">
      <c r="A515" s="526"/>
      <c r="B515" s="526"/>
      <c r="C515" s="527"/>
      <c r="D515" s="527"/>
      <c r="E515" s="526"/>
      <c r="F515" s="528"/>
      <c r="G515" s="528"/>
      <c r="H515" s="528"/>
      <c r="I515" s="529"/>
      <c r="J515" s="528"/>
      <c r="K515" s="528"/>
      <c r="L515" s="528"/>
      <c r="M515" s="530"/>
      <c r="N515" s="531"/>
      <c r="O515" s="527"/>
      <c r="P515" s="527"/>
      <c r="Q515" s="527"/>
      <c r="R515" s="526"/>
      <c r="S515" s="526"/>
      <c r="T515" s="526"/>
      <c r="U515" s="526"/>
    </row>
    <row r="516" spans="1:21">
      <c r="A516" s="526"/>
      <c r="B516" s="526"/>
      <c r="C516" s="527"/>
      <c r="D516" s="527"/>
      <c r="E516" s="526"/>
      <c r="F516" s="528"/>
      <c r="G516" s="528"/>
      <c r="H516" s="528"/>
      <c r="I516" s="529"/>
      <c r="J516" s="528"/>
      <c r="K516" s="528"/>
      <c r="L516" s="528"/>
      <c r="M516" s="530"/>
      <c r="N516" s="531"/>
      <c r="O516" s="527"/>
      <c r="P516" s="527"/>
      <c r="Q516" s="527"/>
      <c r="R516" s="526"/>
      <c r="S516" s="526"/>
      <c r="T516" s="526"/>
      <c r="U516" s="526"/>
    </row>
    <row r="517" spans="1:21">
      <c r="A517" s="526"/>
      <c r="B517" s="526"/>
      <c r="C517" s="527"/>
      <c r="D517" s="527"/>
      <c r="E517" s="526"/>
      <c r="F517" s="528"/>
      <c r="G517" s="528"/>
      <c r="H517" s="528"/>
      <c r="I517" s="529"/>
      <c r="J517" s="528"/>
      <c r="K517" s="528"/>
      <c r="L517" s="528"/>
      <c r="M517" s="530"/>
      <c r="N517" s="531"/>
      <c r="O517" s="527"/>
      <c r="P517" s="527"/>
      <c r="Q517" s="527"/>
      <c r="R517" s="526"/>
      <c r="S517" s="526"/>
      <c r="T517" s="526"/>
      <c r="U517" s="526"/>
    </row>
    <row r="518" spans="1:21">
      <c r="A518" s="526"/>
      <c r="B518" s="526"/>
      <c r="C518" s="527"/>
      <c r="D518" s="527"/>
      <c r="E518" s="526"/>
      <c r="F518" s="528"/>
      <c r="G518" s="528"/>
      <c r="H518" s="528"/>
      <c r="I518" s="529"/>
      <c r="J518" s="528"/>
      <c r="K518" s="528"/>
      <c r="L518" s="528"/>
      <c r="M518" s="530"/>
      <c r="N518" s="531"/>
      <c r="O518" s="527"/>
      <c r="P518" s="527"/>
      <c r="Q518" s="527"/>
      <c r="R518" s="526"/>
      <c r="S518" s="526"/>
      <c r="T518" s="526"/>
      <c r="U518" s="526"/>
    </row>
    <row r="519" spans="1:21">
      <c r="A519" s="526"/>
      <c r="B519" s="526"/>
      <c r="C519" s="527"/>
      <c r="D519" s="527"/>
      <c r="E519" s="526"/>
      <c r="F519" s="528"/>
      <c r="G519" s="528"/>
      <c r="H519" s="528"/>
      <c r="I519" s="529"/>
      <c r="J519" s="528"/>
      <c r="K519" s="528"/>
      <c r="L519" s="528"/>
      <c r="M519" s="530"/>
      <c r="N519" s="531"/>
      <c r="O519" s="527"/>
      <c r="P519" s="527"/>
      <c r="Q519" s="527"/>
      <c r="R519" s="526"/>
      <c r="S519" s="526"/>
      <c r="T519" s="526"/>
      <c r="U519" s="526"/>
    </row>
    <row r="520" spans="1:21">
      <c r="A520" s="526"/>
      <c r="B520" s="526"/>
      <c r="C520" s="527"/>
      <c r="D520" s="527"/>
      <c r="E520" s="526"/>
      <c r="F520" s="528"/>
      <c r="G520" s="528"/>
      <c r="H520" s="528"/>
      <c r="I520" s="529"/>
      <c r="J520" s="528"/>
      <c r="K520" s="528"/>
      <c r="L520" s="528"/>
      <c r="M520" s="530"/>
      <c r="N520" s="531"/>
      <c r="O520" s="527"/>
      <c r="P520" s="527"/>
      <c r="Q520" s="527"/>
      <c r="R520" s="526"/>
      <c r="S520" s="526"/>
      <c r="T520" s="526"/>
      <c r="U520" s="526"/>
    </row>
    <row r="521" spans="1:21">
      <c r="A521" s="526"/>
      <c r="B521" s="526"/>
      <c r="C521" s="527"/>
      <c r="D521" s="527"/>
      <c r="E521" s="526"/>
      <c r="F521" s="528"/>
      <c r="G521" s="528"/>
      <c r="H521" s="528"/>
      <c r="I521" s="529"/>
      <c r="J521" s="528"/>
      <c r="K521" s="528"/>
      <c r="L521" s="528"/>
      <c r="M521" s="530"/>
      <c r="N521" s="531"/>
      <c r="O521" s="527"/>
      <c r="P521" s="527"/>
      <c r="Q521" s="527"/>
      <c r="R521" s="526"/>
      <c r="S521" s="526"/>
      <c r="T521" s="526"/>
      <c r="U521" s="526"/>
    </row>
    <row r="522" spans="1:21">
      <c r="A522" s="526"/>
      <c r="B522" s="526"/>
      <c r="C522" s="527"/>
      <c r="D522" s="527"/>
      <c r="E522" s="526"/>
      <c r="F522" s="528"/>
      <c r="G522" s="528"/>
      <c r="H522" s="528"/>
      <c r="I522" s="529"/>
      <c r="J522" s="528"/>
      <c r="K522" s="528"/>
      <c r="L522" s="528"/>
      <c r="M522" s="530"/>
      <c r="N522" s="531"/>
      <c r="O522" s="527"/>
      <c r="P522" s="527"/>
      <c r="Q522" s="527"/>
      <c r="R522" s="526"/>
      <c r="S522" s="526"/>
      <c r="T522" s="526"/>
      <c r="U522" s="526"/>
    </row>
    <row r="523" spans="1:21">
      <c r="A523" s="526"/>
      <c r="B523" s="526"/>
      <c r="C523" s="527"/>
      <c r="D523" s="527"/>
      <c r="E523" s="526"/>
      <c r="F523" s="528"/>
      <c r="G523" s="528"/>
      <c r="H523" s="528"/>
      <c r="I523" s="529"/>
      <c r="J523" s="528"/>
      <c r="K523" s="528"/>
      <c r="L523" s="528"/>
      <c r="M523" s="530"/>
      <c r="N523" s="531"/>
      <c r="O523" s="527"/>
      <c r="P523" s="527"/>
      <c r="Q523" s="527"/>
      <c r="R523" s="526"/>
      <c r="S523" s="526"/>
      <c r="T523" s="526"/>
      <c r="U523" s="526"/>
    </row>
    <row r="524" spans="1:21">
      <c r="A524" s="526"/>
      <c r="B524" s="526"/>
      <c r="C524" s="527"/>
      <c r="D524" s="527"/>
      <c r="E524" s="526"/>
      <c r="F524" s="528"/>
      <c r="G524" s="528"/>
      <c r="H524" s="528"/>
      <c r="I524" s="529"/>
      <c r="J524" s="528"/>
      <c r="K524" s="528"/>
      <c r="L524" s="528"/>
      <c r="M524" s="530"/>
      <c r="N524" s="531"/>
      <c r="O524" s="527"/>
      <c r="P524" s="527"/>
      <c r="Q524" s="527"/>
      <c r="R524" s="526"/>
      <c r="S524" s="526"/>
      <c r="T524" s="526"/>
      <c r="U524" s="526"/>
    </row>
    <row r="525" spans="1:21">
      <c r="A525" s="526"/>
      <c r="B525" s="526"/>
      <c r="C525" s="527"/>
      <c r="D525" s="527"/>
      <c r="E525" s="526"/>
      <c r="F525" s="528"/>
      <c r="G525" s="528"/>
      <c r="H525" s="528"/>
      <c r="I525" s="529"/>
      <c r="J525" s="528"/>
      <c r="K525" s="528"/>
      <c r="L525" s="528"/>
      <c r="M525" s="530"/>
      <c r="N525" s="531"/>
      <c r="O525" s="527"/>
      <c r="P525" s="527"/>
      <c r="Q525" s="527"/>
      <c r="R525" s="526"/>
      <c r="S525" s="526"/>
      <c r="T525" s="526"/>
      <c r="U525" s="526"/>
    </row>
    <row r="526" spans="1:21">
      <c r="A526" s="526"/>
      <c r="B526" s="526"/>
      <c r="C526" s="527"/>
      <c r="D526" s="527"/>
      <c r="E526" s="526"/>
      <c r="F526" s="528"/>
      <c r="G526" s="528"/>
      <c r="H526" s="528"/>
      <c r="I526" s="529"/>
      <c r="J526" s="528"/>
      <c r="K526" s="528"/>
      <c r="L526" s="528"/>
      <c r="M526" s="530"/>
      <c r="N526" s="531"/>
      <c r="O526" s="527"/>
      <c r="P526" s="527"/>
      <c r="Q526" s="527"/>
      <c r="R526" s="526"/>
      <c r="S526" s="526"/>
      <c r="T526" s="526"/>
      <c r="U526" s="526"/>
    </row>
    <row r="527" spans="1:21">
      <c r="A527" s="526"/>
      <c r="B527" s="526"/>
      <c r="C527" s="527"/>
      <c r="D527" s="527"/>
      <c r="E527" s="526"/>
      <c r="F527" s="528"/>
      <c r="G527" s="528"/>
      <c r="H527" s="528"/>
      <c r="I527" s="529"/>
      <c r="J527" s="528"/>
      <c r="K527" s="528"/>
      <c r="L527" s="528"/>
      <c r="M527" s="530"/>
      <c r="N527" s="531"/>
      <c r="O527" s="527"/>
      <c r="P527" s="527"/>
      <c r="Q527" s="527"/>
      <c r="R527" s="526"/>
      <c r="S527" s="526"/>
      <c r="T527" s="526"/>
      <c r="U527" s="526"/>
    </row>
    <row r="528" spans="1:21">
      <c r="A528" s="526"/>
      <c r="B528" s="526"/>
      <c r="C528" s="527"/>
      <c r="D528" s="527"/>
      <c r="E528" s="526"/>
      <c r="F528" s="528"/>
      <c r="G528" s="528"/>
      <c r="H528" s="528"/>
      <c r="I528" s="529"/>
      <c r="J528" s="528"/>
      <c r="K528" s="528"/>
      <c r="L528" s="528"/>
      <c r="M528" s="530"/>
      <c r="N528" s="531"/>
      <c r="O528" s="527"/>
      <c r="P528" s="527"/>
      <c r="Q528" s="527"/>
      <c r="R528" s="526"/>
      <c r="S528" s="526"/>
      <c r="T528" s="526"/>
      <c r="U528" s="526"/>
    </row>
    <row r="529" spans="1:21">
      <c r="A529" s="526"/>
      <c r="B529" s="526"/>
      <c r="C529" s="527"/>
      <c r="D529" s="527"/>
      <c r="E529" s="526"/>
      <c r="F529" s="528"/>
      <c r="G529" s="528"/>
      <c r="H529" s="528"/>
      <c r="I529" s="529"/>
      <c r="J529" s="528"/>
      <c r="K529" s="528"/>
      <c r="L529" s="528"/>
      <c r="M529" s="530"/>
      <c r="N529" s="531"/>
      <c r="O529" s="527"/>
      <c r="P529" s="527"/>
      <c r="Q529" s="527"/>
      <c r="R529" s="526"/>
      <c r="S529" s="526"/>
      <c r="T529" s="526"/>
      <c r="U529" s="526"/>
    </row>
    <row r="530" spans="1:21">
      <c r="A530" s="526"/>
      <c r="B530" s="526"/>
      <c r="C530" s="527"/>
      <c r="D530" s="527"/>
      <c r="E530" s="526"/>
      <c r="F530" s="528"/>
      <c r="G530" s="528"/>
      <c r="H530" s="528"/>
      <c r="I530" s="529"/>
      <c r="J530" s="528"/>
      <c r="K530" s="528"/>
      <c r="L530" s="528"/>
      <c r="M530" s="530"/>
      <c r="N530" s="531"/>
      <c r="O530" s="527"/>
      <c r="P530" s="527"/>
      <c r="Q530" s="527"/>
      <c r="R530" s="526"/>
      <c r="S530" s="526"/>
      <c r="T530" s="526"/>
      <c r="U530" s="526"/>
    </row>
    <row r="531" spans="1:21">
      <c r="A531" s="526"/>
      <c r="B531" s="526"/>
      <c r="C531" s="527"/>
      <c r="D531" s="527"/>
      <c r="E531" s="526"/>
      <c r="F531" s="528"/>
      <c r="G531" s="528"/>
      <c r="H531" s="528"/>
      <c r="I531" s="529"/>
      <c r="J531" s="528"/>
      <c r="K531" s="528"/>
      <c r="L531" s="528"/>
      <c r="M531" s="530"/>
      <c r="N531" s="531"/>
      <c r="O531" s="527"/>
      <c r="P531" s="527"/>
      <c r="Q531" s="527"/>
      <c r="R531" s="526"/>
      <c r="S531" s="526"/>
      <c r="T531" s="526"/>
      <c r="U531" s="526"/>
    </row>
    <row r="532" spans="1:21">
      <c r="A532" s="526"/>
      <c r="B532" s="526"/>
      <c r="C532" s="527"/>
      <c r="D532" s="527"/>
      <c r="E532" s="526"/>
      <c r="F532" s="528"/>
      <c r="G532" s="528"/>
      <c r="H532" s="528"/>
      <c r="I532" s="529"/>
      <c r="J532" s="528"/>
      <c r="K532" s="528"/>
      <c r="L532" s="528"/>
      <c r="M532" s="530"/>
      <c r="N532" s="531"/>
      <c r="O532" s="527"/>
      <c r="P532" s="527"/>
      <c r="Q532" s="527"/>
      <c r="R532" s="526"/>
      <c r="S532" s="526"/>
      <c r="T532" s="526"/>
      <c r="U532" s="526"/>
    </row>
    <row r="533" spans="1:21">
      <c r="A533" s="526"/>
      <c r="B533" s="526"/>
      <c r="C533" s="527"/>
      <c r="D533" s="527"/>
      <c r="E533" s="526"/>
      <c r="F533" s="528"/>
      <c r="G533" s="528"/>
      <c r="H533" s="528"/>
      <c r="I533" s="529"/>
      <c r="J533" s="528"/>
      <c r="K533" s="528"/>
      <c r="L533" s="528"/>
      <c r="M533" s="530"/>
      <c r="N533" s="531"/>
      <c r="O533" s="527"/>
      <c r="P533" s="527"/>
      <c r="Q533" s="527"/>
      <c r="R533" s="526"/>
      <c r="S533" s="526"/>
      <c r="T533" s="526"/>
      <c r="U533" s="526"/>
    </row>
    <row r="534" spans="1:21">
      <c r="A534" s="526"/>
      <c r="B534" s="526"/>
      <c r="C534" s="527"/>
      <c r="D534" s="527"/>
      <c r="E534" s="526"/>
      <c r="F534" s="528"/>
      <c r="G534" s="528"/>
      <c r="H534" s="528"/>
      <c r="I534" s="529"/>
      <c r="J534" s="528"/>
      <c r="K534" s="528"/>
      <c r="L534" s="528"/>
      <c r="M534" s="530"/>
      <c r="N534" s="531"/>
      <c r="O534" s="527"/>
      <c r="P534" s="527"/>
      <c r="Q534" s="527"/>
      <c r="R534" s="526"/>
      <c r="S534" s="526"/>
      <c r="T534" s="526"/>
      <c r="U534" s="526"/>
    </row>
    <row r="535" spans="1:21">
      <c r="A535" s="526"/>
      <c r="B535" s="526"/>
      <c r="C535" s="527"/>
      <c r="D535" s="527"/>
      <c r="E535" s="526"/>
      <c r="F535" s="528"/>
      <c r="G535" s="528"/>
      <c r="H535" s="528"/>
      <c r="I535" s="529"/>
      <c r="J535" s="528"/>
      <c r="K535" s="528"/>
      <c r="L535" s="528"/>
      <c r="M535" s="530"/>
      <c r="N535" s="531"/>
      <c r="O535" s="527"/>
      <c r="P535" s="527"/>
      <c r="Q535" s="527"/>
      <c r="R535" s="526"/>
      <c r="S535" s="526"/>
      <c r="T535" s="526"/>
      <c r="U535" s="526"/>
    </row>
    <row r="536" spans="1:21">
      <c r="A536" s="526"/>
      <c r="B536" s="526"/>
      <c r="C536" s="527"/>
      <c r="D536" s="527"/>
      <c r="E536" s="526"/>
      <c r="F536" s="528"/>
      <c r="G536" s="528"/>
      <c r="H536" s="528"/>
      <c r="I536" s="529"/>
      <c r="J536" s="528"/>
      <c r="K536" s="528"/>
      <c r="L536" s="528"/>
      <c r="M536" s="530"/>
      <c r="N536" s="531"/>
      <c r="O536" s="527"/>
      <c r="P536" s="527"/>
      <c r="Q536" s="527"/>
      <c r="R536" s="526"/>
      <c r="S536" s="526"/>
      <c r="T536" s="526"/>
      <c r="U536" s="526"/>
    </row>
    <row r="537" spans="1:21">
      <c r="A537" s="526"/>
      <c r="B537" s="526"/>
      <c r="C537" s="527"/>
      <c r="D537" s="527"/>
      <c r="E537" s="526"/>
      <c r="F537" s="528"/>
      <c r="G537" s="528"/>
      <c r="H537" s="528"/>
      <c r="I537" s="529"/>
      <c r="J537" s="528"/>
      <c r="K537" s="528"/>
      <c r="L537" s="528"/>
      <c r="M537" s="530"/>
      <c r="N537" s="531"/>
      <c r="O537" s="527"/>
      <c r="P537" s="527"/>
      <c r="Q537" s="527"/>
      <c r="R537" s="526"/>
      <c r="S537" s="526"/>
      <c r="T537" s="526"/>
      <c r="U537" s="526"/>
    </row>
    <row r="538" spans="1:21">
      <c r="A538" s="526"/>
      <c r="B538" s="526"/>
      <c r="C538" s="527"/>
      <c r="D538" s="527"/>
      <c r="E538" s="526"/>
      <c r="F538" s="528"/>
      <c r="G538" s="528"/>
      <c r="H538" s="528"/>
      <c r="I538" s="529"/>
      <c r="J538" s="528"/>
      <c r="K538" s="528"/>
      <c r="L538" s="528"/>
      <c r="M538" s="530"/>
      <c r="N538" s="531"/>
      <c r="O538" s="527"/>
      <c r="P538" s="527"/>
      <c r="Q538" s="527"/>
      <c r="R538" s="526"/>
      <c r="S538" s="526"/>
      <c r="T538" s="526"/>
      <c r="U538" s="526"/>
    </row>
    <row r="539" spans="1:21">
      <c r="A539" s="526"/>
      <c r="B539" s="526"/>
      <c r="C539" s="527"/>
      <c r="D539" s="527"/>
      <c r="E539" s="526"/>
      <c r="F539" s="528"/>
      <c r="G539" s="528"/>
      <c r="H539" s="528"/>
      <c r="I539" s="529"/>
      <c r="J539" s="528"/>
      <c r="K539" s="528"/>
      <c r="L539" s="528"/>
      <c r="M539" s="530"/>
      <c r="N539" s="531"/>
      <c r="O539" s="527"/>
      <c r="P539" s="527"/>
      <c r="Q539" s="527"/>
      <c r="R539" s="526"/>
      <c r="S539" s="526"/>
      <c r="T539" s="526"/>
      <c r="U539" s="526"/>
    </row>
    <row r="540" spans="1:21">
      <c r="A540" s="526"/>
      <c r="B540" s="526"/>
      <c r="C540" s="527"/>
      <c r="D540" s="527"/>
      <c r="E540" s="526"/>
      <c r="F540" s="528"/>
      <c r="G540" s="528"/>
      <c r="H540" s="528"/>
      <c r="I540" s="529"/>
      <c r="J540" s="528"/>
      <c r="K540" s="528"/>
      <c r="L540" s="528"/>
      <c r="M540" s="530"/>
      <c r="N540" s="531"/>
      <c r="O540" s="527"/>
      <c r="P540" s="527"/>
      <c r="Q540" s="527"/>
      <c r="R540" s="526"/>
      <c r="S540" s="526"/>
      <c r="T540" s="526"/>
      <c r="U540" s="526"/>
    </row>
    <row r="541" spans="1:21">
      <c r="A541" s="526"/>
      <c r="B541" s="526"/>
      <c r="C541" s="527"/>
      <c r="D541" s="527"/>
      <c r="E541" s="526"/>
      <c r="F541" s="528"/>
      <c r="G541" s="528"/>
      <c r="H541" s="528"/>
      <c r="I541" s="529"/>
      <c r="J541" s="528"/>
      <c r="K541" s="528"/>
      <c r="L541" s="528"/>
      <c r="M541" s="530"/>
      <c r="N541" s="531"/>
      <c r="O541" s="527"/>
      <c r="P541" s="527"/>
      <c r="Q541" s="527"/>
      <c r="R541" s="526"/>
      <c r="S541" s="526"/>
      <c r="T541" s="526"/>
      <c r="U541" s="526"/>
    </row>
    <row r="542" spans="1:21">
      <c r="A542" s="526"/>
      <c r="B542" s="526"/>
      <c r="C542" s="527"/>
      <c r="D542" s="527"/>
      <c r="E542" s="526"/>
      <c r="F542" s="528"/>
      <c r="G542" s="528"/>
      <c r="H542" s="528"/>
      <c r="I542" s="529"/>
      <c r="J542" s="528"/>
      <c r="K542" s="528"/>
      <c r="L542" s="528"/>
      <c r="M542" s="530"/>
      <c r="N542" s="531"/>
      <c r="O542" s="527"/>
      <c r="P542" s="527"/>
      <c r="Q542" s="527"/>
      <c r="R542" s="526"/>
      <c r="S542" s="526"/>
      <c r="T542" s="526"/>
      <c r="U542" s="526"/>
    </row>
    <row r="543" spans="1:21">
      <c r="A543" s="526"/>
      <c r="B543" s="526"/>
      <c r="C543" s="527"/>
      <c r="D543" s="527"/>
      <c r="E543" s="526"/>
      <c r="F543" s="528"/>
      <c r="G543" s="528"/>
      <c r="H543" s="528"/>
      <c r="I543" s="529"/>
      <c r="J543" s="528"/>
      <c r="K543" s="528"/>
      <c r="L543" s="528"/>
      <c r="M543" s="530"/>
      <c r="N543" s="531"/>
      <c r="O543" s="527"/>
      <c r="P543" s="527"/>
      <c r="Q543" s="527"/>
      <c r="R543" s="526"/>
      <c r="S543" s="526"/>
      <c r="T543" s="526"/>
      <c r="U543" s="526"/>
    </row>
    <row r="544" spans="1:21">
      <c r="A544" s="526"/>
      <c r="B544" s="526"/>
      <c r="C544" s="527"/>
      <c r="D544" s="527"/>
      <c r="E544" s="526"/>
      <c r="F544" s="528"/>
      <c r="G544" s="528"/>
      <c r="H544" s="528"/>
      <c r="I544" s="529"/>
      <c r="J544" s="528"/>
      <c r="K544" s="528"/>
      <c r="L544" s="528"/>
      <c r="M544" s="530"/>
      <c r="N544" s="531"/>
      <c r="O544" s="527"/>
      <c r="P544" s="527"/>
      <c r="Q544" s="527"/>
      <c r="R544" s="526"/>
      <c r="S544" s="526"/>
      <c r="T544" s="526"/>
      <c r="U544" s="526"/>
    </row>
    <row r="545" spans="1:21">
      <c r="A545" s="526"/>
      <c r="B545" s="526"/>
      <c r="C545" s="527"/>
      <c r="D545" s="527"/>
      <c r="E545" s="526"/>
      <c r="F545" s="528"/>
      <c r="G545" s="528"/>
      <c r="H545" s="528"/>
      <c r="I545" s="529"/>
      <c r="J545" s="528"/>
      <c r="K545" s="528"/>
      <c r="L545" s="528"/>
      <c r="M545" s="530"/>
      <c r="N545" s="531"/>
      <c r="O545" s="527"/>
      <c r="P545" s="527"/>
      <c r="Q545" s="527"/>
      <c r="R545" s="526"/>
      <c r="S545" s="526"/>
      <c r="T545" s="526"/>
      <c r="U545" s="526"/>
    </row>
    <row r="546" spans="1:21">
      <c r="A546" s="526"/>
      <c r="B546" s="526"/>
      <c r="C546" s="527"/>
      <c r="D546" s="527"/>
      <c r="E546" s="526"/>
      <c r="F546" s="528"/>
      <c r="G546" s="528"/>
      <c r="H546" s="528"/>
      <c r="I546" s="529"/>
      <c r="J546" s="528"/>
      <c r="K546" s="528"/>
      <c r="L546" s="528"/>
      <c r="M546" s="530"/>
      <c r="N546" s="531"/>
      <c r="O546" s="527"/>
      <c r="P546" s="527"/>
      <c r="Q546" s="527"/>
      <c r="R546" s="526"/>
      <c r="S546" s="526"/>
      <c r="T546" s="526"/>
      <c r="U546" s="526"/>
    </row>
  </sheetData>
  <sortState ref="A119:N197">
    <sortCondition descending="1" ref="N118"/>
  </sortState>
  <mergeCells count="7">
    <mergeCell ref="S45:AE45"/>
    <mergeCell ref="A4:C4"/>
    <mergeCell ref="S21:AG21"/>
    <mergeCell ref="S23:AE23"/>
    <mergeCell ref="S26:AE26"/>
    <mergeCell ref="S31:AE31"/>
    <mergeCell ref="S37:AE37"/>
  </mergeCells>
  <conditionalFormatting sqref="A23:A33 A35:A94">
    <cfRule type="expression" dxfId="6" priority="47" stopIfTrue="1">
      <formula>AND(COUNTIF($A$23:$A$33, A23)+COUNTIF($A$35:$A$94, A23)&gt;1,NOT(ISBLANK(A23)))</formula>
    </cfRule>
  </conditionalFormatting>
  <conditionalFormatting sqref="A23:A99">
    <cfRule type="expression" dxfId="5" priority="48" stopIfTrue="1">
      <formula>AND(COUNTIF($A$23:$A$99, A23)&gt;1,NOT(ISBLANK(A23)))</formula>
    </cfRule>
  </conditionalFormatting>
  <conditionalFormatting sqref="A104:A114">
    <cfRule type="expression" dxfId="4" priority="1" stopIfTrue="1">
      <formula>AND(COUNTIF($A$23:$A$33, A104)+COUNTIF($A$35:$A$94, A104)&gt;1,NOT(ISBLANK(A104)))</formula>
    </cfRule>
    <cfRule type="expression" dxfId="3" priority="2" stopIfTrue="1">
      <formula>AND(COUNTIF($A$23:$A$99, A104)&gt;1,NOT(ISBLANK(A104)))</formula>
    </cfRule>
  </conditionalFormatting>
  <conditionalFormatting sqref="A115:A116">
    <cfRule type="expression" dxfId="2" priority="49" stopIfTrue="1">
      <formula>AND(COUNTIF($A$115:$A$116, A115)&gt;1,NOT(ISBLANK(A115)))</formula>
    </cfRule>
  </conditionalFormatting>
  <conditionalFormatting sqref="A118:A129 A131:A190">
    <cfRule type="expression" dxfId="1" priority="21" stopIfTrue="1">
      <formula>AND(COUNTIF($A$23:$A$33, A118)+COUNTIF($A$35:$A$94, A118)&gt;1,NOT(ISBLANK(A118)))</formula>
    </cfRule>
  </conditionalFormatting>
  <conditionalFormatting sqref="A118:A195">
    <cfRule type="expression" dxfId="0" priority="22" stopIfTrue="1">
      <formula>AND(COUNTIF($A$23:$A$99, A118)&gt;1,NOT(ISBLANK(A118)))</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D100:M100 T39:Z39 AA39:AC39" formulaRange="1"/>
    <ignoredError sqref="O100 AF47:AG47 AF39:AG39 AF33:AG33 AF27" formula="1"/>
    <ignoredError sqref="AD39:AE39" formula="1" formulaRange="1"/>
    <ignoredError sqref="O23:O99" evalError="1"/>
  </ignoredError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5"/>
  <dimension ref="A1"/>
  <sheetViews>
    <sheetView workbookViewId="0">
      <selection activeCell="K2" sqref="K2"/>
    </sheetView>
  </sheetViews>
  <sheetFormatPr defaultRowHeight="15"/>
  <cols>
    <col min="1" max="16384" width="9.140625" style="479"/>
  </cols>
  <sheetData/>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Document.12" shapeId="15362" r:id="rId4">
          <objectPr defaultSize="0" autoPict="0" r:id="rId5">
            <anchor moveWithCells="1" sizeWithCells="1">
              <from>
                <xdr:col>0</xdr:col>
                <xdr:colOff>152400</xdr:colOff>
                <xdr:row>0</xdr:row>
                <xdr:rowOff>0</xdr:rowOff>
              </from>
              <to>
                <xdr:col>9</xdr:col>
                <xdr:colOff>514350</xdr:colOff>
                <xdr:row>37</xdr:row>
                <xdr:rowOff>161925</xdr:rowOff>
              </to>
            </anchor>
          </objectPr>
        </oleObject>
      </mc:Choice>
      <mc:Fallback>
        <oleObject progId="Word.Document.12" shapeId="15362"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O42"/>
  <sheetViews>
    <sheetView zoomScaleNormal="100" workbookViewId="0">
      <selection activeCell="D5" sqref="D5"/>
    </sheetView>
  </sheetViews>
  <sheetFormatPr defaultRowHeight="15"/>
  <cols>
    <col min="1" max="1" width="9.140625" style="526" customWidth="1"/>
    <col min="2" max="2" width="12.28515625" style="526" customWidth="1"/>
    <col min="3" max="3" width="10.7109375" style="526" customWidth="1"/>
    <col min="4" max="4" width="11.7109375" style="526" customWidth="1"/>
    <col min="5" max="16384" width="9.140625" style="526"/>
  </cols>
  <sheetData>
    <row r="1" spans="1:15" ht="15.75" thickBot="1">
      <c r="A1" s="628" t="s">
        <v>2</v>
      </c>
      <c r="B1" s="628" t="s">
        <v>3</v>
      </c>
      <c r="C1" s="628" t="s">
        <v>521</v>
      </c>
    </row>
    <row r="2" spans="1:15" ht="15.75" thickBot="1">
      <c r="A2" s="629">
        <v>45292</v>
      </c>
      <c r="B2" s="630">
        <v>28</v>
      </c>
      <c r="C2" s="631">
        <f>((B2-27)/27)*100</f>
        <v>3.7037037037037033</v>
      </c>
    </row>
    <row r="3" spans="1:15" ht="15.75" thickBot="1">
      <c r="A3" s="629">
        <v>45323</v>
      </c>
      <c r="B3" s="630">
        <v>16</v>
      </c>
      <c r="C3" s="631">
        <f>((B3-B2)/B2)*100</f>
        <v>-42.857142857142854</v>
      </c>
    </row>
    <row r="4" spans="1:15" ht="15.75" thickBot="1">
      <c r="A4" s="629">
        <v>45352</v>
      </c>
      <c r="B4" s="806">
        <v>23</v>
      </c>
      <c r="C4" s="807">
        <f t="shared" ref="C4:C13" si="0">((B4-B3)/B3)*100</f>
        <v>43.75</v>
      </c>
    </row>
    <row r="5" spans="1:15" ht="15.75" thickBot="1">
      <c r="A5" s="629">
        <v>45383</v>
      </c>
      <c r="B5" s="630">
        <v>16</v>
      </c>
      <c r="C5" s="631">
        <f t="shared" si="0"/>
        <v>-30.434782608695656</v>
      </c>
    </row>
    <row r="6" spans="1:15" ht="15.75" thickBot="1">
      <c r="A6" s="828">
        <v>45413</v>
      </c>
      <c r="B6" s="829">
        <v>22</v>
      </c>
      <c r="C6" s="830">
        <f t="shared" si="0"/>
        <v>37.5</v>
      </c>
    </row>
    <row r="7" spans="1:15" ht="15.75" thickBot="1">
      <c r="A7" s="629">
        <v>45444</v>
      </c>
      <c r="B7" s="630">
        <v>15</v>
      </c>
      <c r="C7" s="631">
        <f t="shared" si="0"/>
        <v>-31.818181818181817</v>
      </c>
    </row>
    <row r="8" spans="1:15" ht="15.75" thickBot="1">
      <c r="A8" s="629">
        <v>45474</v>
      </c>
      <c r="B8" s="630">
        <v>11</v>
      </c>
      <c r="C8" s="631">
        <f>((B8-B7)/B7)*100</f>
        <v>-26.666666666666668</v>
      </c>
    </row>
    <row r="9" spans="1:15" ht="15.75" thickBot="1">
      <c r="A9" s="629">
        <v>45505</v>
      </c>
      <c r="B9" s="630">
        <v>17</v>
      </c>
      <c r="C9" s="631">
        <f t="shared" si="0"/>
        <v>54.54545454545454</v>
      </c>
    </row>
    <row r="10" spans="1:15" ht="15.75" thickBot="1">
      <c r="A10" s="629">
        <v>45536</v>
      </c>
      <c r="B10" s="630">
        <v>25</v>
      </c>
      <c r="C10" s="631">
        <f t="shared" si="0"/>
        <v>47.058823529411761</v>
      </c>
    </row>
    <row r="11" spans="1:15" ht="15.75" thickBot="1">
      <c r="A11" s="629">
        <v>45566</v>
      </c>
      <c r="B11" s="630">
        <v>128</v>
      </c>
      <c r="C11" s="631">
        <f t="shared" si="0"/>
        <v>412</v>
      </c>
    </row>
    <row r="12" spans="1:15" ht="15.75" thickBot="1">
      <c r="A12" s="629">
        <v>45597</v>
      </c>
      <c r="B12" s="746">
        <v>0</v>
      </c>
      <c r="C12" s="747">
        <f t="shared" si="0"/>
        <v>-100</v>
      </c>
    </row>
    <row r="13" spans="1:15" ht="15.75" thickBot="1">
      <c r="A13" s="629">
        <v>45627</v>
      </c>
      <c r="B13" s="746">
        <v>0</v>
      </c>
      <c r="C13" s="747" t="e">
        <f t="shared" si="0"/>
        <v>#DIV/0!</v>
      </c>
    </row>
    <row r="14" spans="1:15" ht="15.75" thickBot="1">
      <c r="A14" s="748" t="s">
        <v>5</v>
      </c>
      <c r="B14" s="748">
        <f>SUM(B2:B13)</f>
        <v>301</v>
      </c>
      <c r="C14" s="748"/>
    </row>
    <row r="15" spans="1:15">
      <c r="A15" s="474"/>
      <c r="B15" s="474"/>
      <c r="C15" s="474"/>
      <c r="D15" s="474"/>
      <c r="E15" s="474"/>
      <c r="F15" s="474"/>
      <c r="G15" s="474"/>
      <c r="H15" s="474"/>
      <c r="I15" s="474"/>
    </row>
    <row r="16" spans="1:15">
      <c r="A16" s="474"/>
      <c r="B16" s="474"/>
      <c r="C16" s="474"/>
      <c r="D16" s="474"/>
      <c r="E16" s="474"/>
      <c r="F16" s="474"/>
      <c r="G16" s="474"/>
      <c r="H16" s="474"/>
      <c r="I16" s="474"/>
      <c r="J16" s="474"/>
      <c r="K16" s="474"/>
      <c r="L16" s="474"/>
      <c r="M16" s="474"/>
      <c r="N16" s="474"/>
      <c r="O16" s="474"/>
    </row>
    <row r="17" spans="1:15">
      <c r="A17" s="868" t="s">
        <v>407</v>
      </c>
      <c r="B17" s="869">
        <v>28</v>
      </c>
      <c r="C17" s="474"/>
      <c r="D17" s="474" t="s">
        <v>409</v>
      </c>
      <c r="E17" s="474">
        <v>0</v>
      </c>
      <c r="F17" s="474"/>
      <c r="G17" s="474"/>
      <c r="H17" s="474"/>
      <c r="I17" s="474"/>
      <c r="J17" s="474"/>
      <c r="K17" s="474"/>
      <c r="L17" s="474"/>
      <c r="M17" s="474"/>
      <c r="N17" s="474"/>
      <c r="O17" s="474"/>
    </row>
    <row r="18" spans="1:15">
      <c r="A18" s="870" t="s">
        <v>485</v>
      </c>
      <c r="B18" s="870">
        <v>16</v>
      </c>
      <c r="C18" s="474"/>
      <c r="D18" s="474" t="s">
        <v>419</v>
      </c>
      <c r="E18" s="474">
        <v>99</v>
      </c>
      <c r="F18" s="474"/>
      <c r="G18" s="474"/>
      <c r="H18" s="474"/>
      <c r="I18" s="474"/>
      <c r="J18" s="474"/>
      <c r="K18" s="474"/>
      <c r="L18" s="474"/>
      <c r="M18" s="474"/>
      <c r="N18" s="474"/>
      <c r="O18" s="474"/>
    </row>
    <row r="19" spans="1:15">
      <c r="A19" s="870" t="s">
        <v>498</v>
      </c>
      <c r="B19" s="870">
        <v>23</v>
      </c>
      <c r="C19" s="474"/>
      <c r="D19" s="474" t="s">
        <v>408</v>
      </c>
      <c r="E19" s="474">
        <v>29</v>
      </c>
      <c r="F19" s="474"/>
      <c r="G19" s="474"/>
      <c r="H19" s="474"/>
      <c r="I19" s="474"/>
      <c r="J19" s="474"/>
      <c r="K19" s="474"/>
      <c r="L19" s="474"/>
      <c r="M19" s="474"/>
      <c r="N19" s="474"/>
      <c r="O19" s="474"/>
    </row>
    <row r="20" spans="1:15">
      <c r="A20" s="870" t="s">
        <v>506</v>
      </c>
      <c r="B20" s="870">
        <v>16</v>
      </c>
      <c r="C20" s="474"/>
      <c r="D20" s="474" t="s">
        <v>410</v>
      </c>
      <c r="E20" s="474">
        <v>128</v>
      </c>
      <c r="F20" s="474"/>
      <c r="G20" s="474"/>
      <c r="H20" s="474"/>
      <c r="I20" s="474"/>
      <c r="J20" s="474"/>
      <c r="K20" s="474"/>
      <c r="L20" s="474"/>
      <c r="M20" s="474"/>
      <c r="N20" s="474"/>
      <c r="O20" s="474"/>
    </row>
    <row r="21" spans="1:15">
      <c r="A21" s="870" t="s">
        <v>511</v>
      </c>
      <c r="B21" s="870">
        <v>22</v>
      </c>
      <c r="C21" s="474"/>
      <c r="D21" s="474"/>
      <c r="E21" s="474"/>
      <c r="F21" s="474"/>
      <c r="G21" s="474"/>
      <c r="H21" s="474"/>
      <c r="I21" s="474"/>
      <c r="J21" s="474"/>
      <c r="K21" s="474"/>
      <c r="L21" s="474"/>
      <c r="M21" s="474"/>
      <c r="N21" s="474"/>
      <c r="O21" s="474"/>
    </row>
    <row r="22" spans="1:15">
      <c r="A22" s="870" t="s">
        <v>516</v>
      </c>
      <c r="B22" s="870">
        <v>15</v>
      </c>
      <c r="C22" s="474"/>
      <c r="D22" s="474"/>
      <c r="E22" s="474"/>
      <c r="F22" s="474"/>
      <c r="G22" s="474"/>
      <c r="H22" s="474"/>
      <c r="I22" s="474"/>
      <c r="J22" s="474"/>
      <c r="K22" s="474"/>
      <c r="L22" s="474"/>
      <c r="M22" s="474"/>
      <c r="N22" s="474"/>
      <c r="O22" s="474"/>
    </row>
    <row r="23" spans="1:15">
      <c r="A23" s="870" t="s">
        <v>520</v>
      </c>
      <c r="B23" s="870">
        <v>11</v>
      </c>
      <c r="C23" s="474"/>
      <c r="D23" s="474"/>
      <c r="E23" s="474"/>
      <c r="F23" s="474"/>
      <c r="G23" s="474"/>
      <c r="H23" s="474"/>
      <c r="I23" s="474"/>
      <c r="J23" s="474"/>
      <c r="K23" s="474"/>
      <c r="L23" s="474"/>
      <c r="M23" s="474"/>
      <c r="N23" s="474"/>
      <c r="O23" s="474"/>
    </row>
    <row r="24" spans="1:15">
      <c r="A24" s="474" t="s">
        <v>525</v>
      </c>
      <c r="B24" s="508">
        <v>17</v>
      </c>
      <c r="C24" s="474"/>
      <c r="D24" s="474"/>
      <c r="E24" s="474"/>
      <c r="F24" s="474"/>
      <c r="G24" s="474"/>
      <c r="H24" s="474"/>
      <c r="I24" s="474"/>
      <c r="J24" s="474"/>
      <c r="K24" s="474"/>
      <c r="L24" s="474"/>
      <c r="M24" s="474"/>
      <c r="N24" s="474"/>
      <c r="O24" s="474"/>
    </row>
    <row r="25" spans="1:15">
      <c r="A25" s="474" t="s">
        <v>531</v>
      </c>
      <c r="B25" s="508">
        <v>25</v>
      </c>
      <c r="C25" s="474"/>
      <c r="D25" s="474"/>
      <c r="E25" s="474"/>
      <c r="F25" s="474"/>
      <c r="G25" s="474"/>
      <c r="H25" s="474"/>
      <c r="I25" s="474"/>
      <c r="J25" s="474"/>
      <c r="K25" s="474"/>
      <c r="L25" s="474"/>
      <c r="M25" s="474"/>
      <c r="N25" s="474"/>
      <c r="O25" s="474"/>
    </row>
    <row r="26" spans="1:15">
      <c r="A26" s="474" t="s">
        <v>545</v>
      </c>
      <c r="B26" s="508">
        <v>128</v>
      </c>
      <c r="C26" s="474"/>
      <c r="D26" s="474"/>
      <c r="E26" s="474"/>
      <c r="F26" s="474"/>
      <c r="G26" s="474"/>
      <c r="H26" s="474"/>
      <c r="I26" s="474"/>
      <c r="J26" s="474"/>
      <c r="K26" s="474"/>
      <c r="L26" s="474"/>
      <c r="M26" s="474"/>
      <c r="N26" s="474"/>
      <c r="O26" s="474"/>
    </row>
    <row r="27" spans="1:15">
      <c r="A27" s="869" t="s">
        <v>23</v>
      </c>
      <c r="B27" s="869">
        <f>SUM(B17:B26)</f>
        <v>301</v>
      </c>
      <c r="C27" s="474"/>
      <c r="D27" s="474"/>
      <c r="E27" s="474"/>
      <c r="F27" s="474"/>
      <c r="G27" s="474"/>
      <c r="H27" s="474"/>
      <c r="I27" s="474"/>
      <c r="J27" s="474"/>
      <c r="K27" s="474"/>
      <c r="L27" s="474"/>
      <c r="M27" s="474"/>
      <c r="N27" s="474"/>
      <c r="O27" s="474"/>
    </row>
    <row r="28" spans="1:15">
      <c r="A28" s="474"/>
      <c r="B28" s="474"/>
      <c r="C28" s="474"/>
      <c r="D28" s="474"/>
      <c r="E28" s="474"/>
      <c r="F28" s="474"/>
      <c r="G28" s="474"/>
      <c r="H28" s="474"/>
      <c r="I28" s="474"/>
      <c r="J28" s="474"/>
      <c r="K28" s="474"/>
      <c r="L28" s="474"/>
      <c r="M28" s="474"/>
      <c r="N28" s="474"/>
      <c r="O28" s="474"/>
    </row>
    <row r="29" spans="1:15">
      <c r="A29" s="474"/>
      <c r="B29" s="474"/>
      <c r="C29" s="474"/>
      <c r="D29" s="474"/>
      <c r="E29" s="474"/>
      <c r="F29" s="474"/>
      <c r="G29" s="474"/>
      <c r="H29" s="474"/>
      <c r="I29" s="474"/>
      <c r="J29" s="474"/>
      <c r="K29" s="474"/>
      <c r="L29" s="474"/>
      <c r="M29" s="474"/>
      <c r="N29" s="474"/>
      <c r="O29" s="474"/>
    </row>
    <row r="30" spans="1:15">
      <c r="A30" s="474"/>
      <c r="B30" s="474"/>
      <c r="C30" s="474"/>
      <c r="D30" s="474"/>
      <c r="E30" s="474"/>
      <c r="F30" s="474"/>
      <c r="G30" s="474"/>
      <c r="H30" s="474"/>
      <c r="I30" s="474"/>
    </row>
    <row r="31" spans="1:15">
      <c r="A31" s="474"/>
      <c r="B31" s="474"/>
      <c r="C31" s="474"/>
      <c r="D31" s="474"/>
      <c r="E31" s="474"/>
      <c r="F31" s="474"/>
      <c r="G31" s="474"/>
      <c r="H31" s="474"/>
      <c r="I31" s="474"/>
    </row>
    <row r="32" spans="1:15">
      <c r="A32" s="474"/>
      <c r="B32" s="474"/>
      <c r="C32" s="474"/>
      <c r="D32" s="474"/>
      <c r="E32" s="474"/>
      <c r="F32" s="474"/>
      <c r="G32" s="474"/>
      <c r="H32" s="474"/>
      <c r="I32" s="474"/>
    </row>
    <row r="33" spans="1:9">
      <c r="A33" s="474"/>
      <c r="B33" s="474"/>
      <c r="C33" s="474"/>
      <c r="D33" s="474"/>
      <c r="E33" s="474"/>
      <c r="F33" s="474"/>
      <c r="G33" s="474"/>
      <c r="H33" s="474"/>
      <c r="I33" s="474"/>
    </row>
    <row r="34" spans="1:9">
      <c r="A34" s="474"/>
      <c r="B34" s="474"/>
      <c r="C34" s="474"/>
      <c r="D34" s="474"/>
      <c r="E34" s="474"/>
      <c r="F34" s="474"/>
      <c r="G34" s="474"/>
      <c r="H34" s="474"/>
      <c r="I34" s="474"/>
    </row>
    <row r="35" spans="1:9">
      <c r="A35" s="474"/>
      <c r="B35" s="474"/>
      <c r="C35" s="474"/>
      <c r="D35" s="474"/>
      <c r="E35" s="474"/>
      <c r="F35" s="474"/>
      <c r="G35" s="474"/>
      <c r="H35" s="474"/>
      <c r="I35" s="474"/>
    </row>
    <row r="36" spans="1:9">
      <c r="A36" s="474"/>
      <c r="B36" s="474"/>
      <c r="C36" s="474"/>
      <c r="D36" s="474"/>
      <c r="E36" s="474"/>
      <c r="F36" s="474"/>
      <c r="G36" s="474"/>
      <c r="H36" s="474"/>
      <c r="I36" s="474"/>
    </row>
    <row r="37" spans="1:9">
      <c r="A37" s="474"/>
      <c r="B37" s="474"/>
      <c r="C37" s="474"/>
      <c r="D37" s="474"/>
      <c r="E37" s="474"/>
      <c r="F37" s="474"/>
      <c r="G37" s="474"/>
      <c r="H37" s="474"/>
      <c r="I37" s="474"/>
    </row>
    <row r="38" spans="1:9">
      <c r="A38" s="474"/>
      <c r="B38" s="474"/>
      <c r="C38" s="474"/>
      <c r="D38" s="474"/>
      <c r="E38" s="474"/>
      <c r="F38" s="474"/>
      <c r="G38" s="474"/>
      <c r="H38" s="474"/>
      <c r="I38" s="474"/>
    </row>
    <row r="39" spans="1:9">
      <c r="A39" s="474"/>
      <c r="B39" s="474"/>
      <c r="C39" s="474"/>
      <c r="D39" s="474"/>
      <c r="E39" s="474"/>
      <c r="F39" s="474"/>
      <c r="G39" s="474"/>
      <c r="H39" s="474"/>
      <c r="I39" s="474"/>
    </row>
    <row r="40" spans="1:9">
      <c r="A40" s="474"/>
      <c r="B40" s="474"/>
    </row>
    <row r="41" spans="1:9">
      <c r="A41" s="474"/>
      <c r="B41" s="474"/>
    </row>
    <row r="42" spans="1:9">
      <c r="A42" s="474"/>
      <c r="B42" s="474"/>
    </row>
  </sheetData>
  <pageMargins left="0.511811024" right="0.511811024" top="0.78740157499999996" bottom="0.78740157499999996" header="0.31496062000000002" footer="0.31496062000000002"/>
  <pageSetup paperSize="9" orientation="portrait" r:id="rId1"/>
  <ignoredErrors>
    <ignoredError sqref="C4:C7 C9:C13" evalError="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81" t="s">
        <v>0</v>
      </c>
    </row>
    <row r="2" spans="1:2">
      <c r="A2" s="1" t="s">
        <v>1</v>
      </c>
    </row>
    <row r="3" spans="1:2">
      <c r="A3" s="79"/>
    </row>
    <row r="4" spans="1:2">
      <c r="A4" s="444" t="s">
        <v>397</v>
      </c>
      <c r="B4" s="445" t="s">
        <v>398</v>
      </c>
    </row>
    <row r="5" spans="1:2" ht="15.75" thickBot="1">
      <c r="A5" s="446" t="s">
        <v>399</v>
      </c>
      <c r="B5" s="447">
        <v>135</v>
      </c>
    </row>
    <row r="6" spans="1:2" ht="45">
      <c r="A6" s="446" t="s">
        <v>400</v>
      </c>
      <c r="B6" s="447">
        <v>58</v>
      </c>
    </row>
    <row r="7" spans="1:2" ht="45">
      <c r="A7" s="448" t="s">
        <v>401</v>
      </c>
      <c r="B7" s="447">
        <v>281</v>
      </c>
    </row>
    <row r="8" spans="1:2" ht="15.75" thickBot="1">
      <c r="A8" s="446" t="s">
        <v>402</v>
      </c>
      <c r="B8" s="447">
        <v>106</v>
      </c>
    </row>
    <row r="9" spans="1:2" ht="15.75" thickBot="1">
      <c r="A9" s="446" t="s">
        <v>403</v>
      </c>
      <c r="B9" s="447">
        <v>4</v>
      </c>
    </row>
    <row r="10" spans="1:2" ht="15.75" thickBot="1">
      <c r="A10" s="446" t="s">
        <v>404</v>
      </c>
      <c r="B10" s="447">
        <v>257</v>
      </c>
    </row>
    <row r="11" spans="1:2" ht="15.75" thickBot="1">
      <c r="A11" s="446" t="s">
        <v>405</v>
      </c>
      <c r="B11" s="447">
        <v>72</v>
      </c>
    </row>
    <row r="12" spans="1:2" ht="30">
      <c r="A12" s="449" t="s">
        <v>406</v>
      </c>
      <c r="B12" s="447">
        <v>42</v>
      </c>
    </row>
    <row r="13" spans="1:2">
      <c r="A13" s="450" t="s">
        <v>15</v>
      </c>
      <c r="B13" s="451">
        <f>SUM(B5:B12)</f>
        <v>955</v>
      </c>
    </row>
    <row r="16" spans="1:2">
      <c r="A16" s="79"/>
    </row>
    <row r="17" spans="1:1">
      <c r="A17" s="79"/>
    </row>
    <row r="18" spans="1:1">
      <c r="A18" s="79"/>
    </row>
    <row r="19" spans="1:1">
      <c r="A19" s="79"/>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31</vt:i4>
      </vt:variant>
    </vt:vector>
  </HeadingPairs>
  <TitlesOfParts>
    <vt:vector size="31" baseType="lpstr">
      <vt:lpstr>Texto</vt:lpstr>
      <vt:lpstr>Protocolos</vt:lpstr>
      <vt:lpstr>Elogios_Sugestões</vt:lpstr>
      <vt:lpstr>Canais_atendimento</vt:lpstr>
      <vt:lpstr>Assuntos</vt:lpstr>
      <vt:lpstr>Órgãos_Externos</vt:lpstr>
      <vt:lpstr>Órgãos_Externos_Dados</vt:lpstr>
      <vt:lpstr>Buraco-Pavimentação_out_2024</vt:lpstr>
      <vt:lpstr>10+_Assuntos_2024</vt:lpstr>
      <vt:lpstr>Assuntos-variação_10_mais_2024</vt:lpstr>
      <vt:lpstr>ASSUNTOS_10+_últimos_3_meses</vt:lpstr>
      <vt:lpstr>10_ASSUNTOS+_Assuntos_OUT_24</vt:lpstr>
      <vt:lpstr>UNIDADES</vt:lpstr>
      <vt:lpstr>10+_UNIDADES_2024</vt:lpstr>
      <vt:lpstr>Unidades_-variação_10_mais_2024</vt:lpstr>
      <vt:lpstr>UNIDADES_-_10+_últimos_3_meses</vt:lpstr>
      <vt:lpstr>10+_Unidades__OUT_24</vt:lpstr>
      <vt:lpstr>Subprefeituras_2024</vt:lpstr>
      <vt:lpstr>10+_SUB's_2024</vt:lpstr>
      <vt:lpstr>Subs_-Variação_10_mais_2024</vt:lpstr>
      <vt:lpstr>10+_Subprefeituras__OUT_24</vt:lpstr>
      <vt:lpstr>Georref_3+_Subs_2024</vt:lpstr>
      <vt:lpstr>Denúncia_Unidades_Mensal_2024</vt:lpstr>
      <vt:lpstr>Denúncia_Unidades_Total_2024</vt:lpstr>
      <vt:lpstr>Denúncia_Órgãos_Deferidas</vt:lpstr>
      <vt:lpstr>Denúncia_Órgãos_Indeferidas</vt:lpstr>
      <vt:lpstr>Denúncia_Protocolos_2024</vt:lpstr>
      <vt:lpstr>e-SIC_2024</vt:lpstr>
      <vt:lpstr>Alteração_de_Processo</vt:lpstr>
      <vt:lpstr>Alteração_de_Processo_Dados</vt:lpstr>
      <vt:lpst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Bianca Marli Siqueira de Freitas</cp:lastModifiedBy>
  <cp:revision/>
  <dcterms:created xsi:type="dcterms:W3CDTF">2018-08-01T11:52:47Z</dcterms:created>
  <dcterms:modified xsi:type="dcterms:W3CDTF">2024-11-21T13:41:23Z</dcterms:modified>
  <cp:category/>
  <cp:contentStatus/>
</cp:coreProperties>
</file>